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35" activeTab="0"/>
  </bookViews>
  <sheets>
    <sheet name="Gesamtergebnis" sheetId="1" r:id="rId1"/>
  </sheets>
  <definedNames/>
  <calcPr fullCalcOnLoad="1"/>
</workbook>
</file>

<file path=xl/sharedStrings.xml><?xml version="1.0" encoding="utf-8"?>
<sst xmlns="http://schemas.openxmlformats.org/spreadsheetml/2006/main" count="311" uniqueCount="219">
  <si>
    <t>Platz</t>
  </si>
  <si>
    <t>Start-Nr.</t>
  </si>
  <si>
    <t>Name</t>
  </si>
  <si>
    <t>Vorname</t>
  </si>
  <si>
    <t>Summe</t>
  </si>
  <si>
    <t>Strafpunkte</t>
  </si>
  <si>
    <t>Abweichung</t>
  </si>
  <si>
    <t xml:space="preserve">Sonderprüfung 1 </t>
  </si>
  <si>
    <t>Melk</t>
  </si>
  <si>
    <t>Sonderprüfung 2</t>
  </si>
  <si>
    <t>Sonderprüfung 3</t>
  </si>
  <si>
    <t>Sonderprüfung 4</t>
  </si>
  <si>
    <t>Sonderprüfung 5</t>
  </si>
  <si>
    <t>Sekunden/Strafpunkte</t>
  </si>
  <si>
    <t>Stefan</t>
  </si>
  <si>
    <t>Hartmut</t>
  </si>
  <si>
    <t>Günter</t>
  </si>
  <si>
    <t>Thomas</t>
  </si>
  <si>
    <t>Claudia</t>
  </si>
  <si>
    <t>Martin</t>
  </si>
  <si>
    <t>Hermann</t>
  </si>
  <si>
    <t>Ulf</t>
  </si>
  <si>
    <t>Franz</t>
  </si>
  <si>
    <t>Grau</t>
  </si>
  <si>
    <t>Löffler</t>
  </si>
  <si>
    <t>Kramer</t>
  </si>
  <si>
    <t>Müller</t>
  </si>
  <si>
    <t>Kaufmann</t>
  </si>
  <si>
    <t>Ingrid</t>
  </si>
  <si>
    <t>Marc</t>
  </si>
  <si>
    <t>Sabine</t>
  </si>
  <si>
    <t>Manfred</t>
  </si>
  <si>
    <t>Maximilian</t>
  </si>
  <si>
    <t>Achim</t>
  </si>
  <si>
    <t>Gabriele</t>
  </si>
  <si>
    <t>Porsche</t>
  </si>
  <si>
    <t>Fahrzeughersteller</t>
  </si>
  <si>
    <t>Fahrzeugtyp</t>
  </si>
  <si>
    <t>Mercedes-Benz</t>
  </si>
  <si>
    <t>Triumph</t>
  </si>
  <si>
    <t>280 SL Pagode</t>
  </si>
  <si>
    <t>Jaguar</t>
  </si>
  <si>
    <t>VW</t>
  </si>
  <si>
    <t>Vorname BF</t>
  </si>
  <si>
    <t>Name BF</t>
  </si>
  <si>
    <t>Harry</t>
  </si>
  <si>
    <t>Andreas</t>
  </si>
  <si>
    <t>Volker</t>
  </si>
  <si>
    <t>Seifert</t>
  </si>
  <si>
    <t>Güttinger</t>
  </si>
  <si>
    <t>Burkert</t>
  </si>
  <si>
    <t>Antje</t>
  </si>
  <si>
    <t>Güttinger-Götz</t>
  </si>
  <si>
    <t>190 SL</t>
  </si>
  <si>
    <t>350 SLC</t>
  </si>
  <si>
    <t>Sonderprüfung 6</t>
  </si>
  <si>
    <t>Dieter</t>
  </si>
  <si>
    <t>Knittel</t>
  </si>
  <si>
    <t>Werner</t>
  </si>
  <si>
    <t>Kristine</t>
  </si>
  <si>
    <t>Wengler</t>
  </si>
  <si>
    <t>Reinalter</t>
  </si>
  <si>
    <t>Katharina</t>
  </si>
  <si>
    <t>Karl-Heinz</t>
  </si>
  <si>
    <t>Alfa Romeo</t>
  </si>
  <si>
    <t>Danieli</t>
  </si>
  <si>
    <t>Degant</t>
  </si>
  <si>
    <t>Genth</t>
  </si>
  <si>
    <t>Marcello</t>
  </si>
  <si>
    <t>Sylvia</t>
  </si>
  <si>
    <t>Tobias</t>
  </si>
  <si>
    <t>Beer</t>
  </si>
  <si>
    <t>Johannes</t>
  </si>
  <si>
    <t>Markus</t>
  </si>
  <si>
    <t>Armin</t>
  </si>
  <si>
    <t>Hofer</t>
  </si>
  <si>
    <t>Jan</t>
  </si>
  <si>
    <t>Truong</t>
  </si>
  <si>
    <t>Phong Lan</t>
  </si>
  <si>
    <t xml:space="preserve">Austin-Healey </t>
  </si>
  <si>
    <t>BJ8-MK 3</t>
  </si>
  <si>
    <t>450 SLC</t>
  </si>
  <si>
    <t xml:space="preserve">Michael </t>
  </si>
  <si>
    <t>Cabrio</t>
  </si>
  <si>
    <t>Fink</t>
  </si>
  <si>
    <t>Gerhard</t>
  </si>
  <si>
    <t>Fetzer</t>
  </si>
  <si>
    <t>170 S-V</t>
  </si>
  <si>
    <t xml:space="preserve">Alfa </t>
  </si>
  <si>
    <t>Romeo</t>
  </si>
  <si>
    <t>Kress</t>
  </si>
  <si>
    <t>Dr. Mesch</t>
  </si>
  <si>
    <t>280 SE</t>
  </si>
  <si>
    <t>Ford</t>
  </si>
  <si>
    <t>Mustang</t>
  </si>
  <si>
    <t>Wolf</t>
  </si>
  <si>
    <t>Robert</t>
  </si>
  <si>
    <t xml:space="preserve">Ulrike </t>
  </si>
  <si>
    <t>XK 140 OTS-SE</t>
  </si>
  <si>
    <t>Woenckhaus</t>
  </si>
  <si>
    <t>Christian</t>
  </si>
  <si>
    <t>Giulia BooTi</t>
  </si>
  <si>
    <t>Völk</t>
  </si>
  <si>
    <t>450 SE</t>
  </si>
  <si>
    <t>Hofmann</t>
  </si>
  <si>
    <t>Erik</t>
  </si>
  <si>
    <t>Großmann</t>
  </si>
  <si>
    <t>Heike</t>
  </si>
  <si>
    <t>911 SC 3.0</t>
  </si>
  <si>
    <t>Wuchenauer</t>
  </si>
  <si>
    <t>Bernd</t>
  </si>
  <si>
    <t>Birgit</t>
  </si>
  <si>
    <t>Kougar</t>
  </si>
  <si>
    <t>Jaguar 3.8 Sport</t>
  </si>
  <si>
    <t>Dr. Glässl</t>
  </si>
  <si>
    <t>Alexander</t>
  </si>
  <si>
    <t>Wimmershoff</t>
  </si>
  <si>
    <t>Dr. Monika</t>
  </si>
  <si>
    <t>Volvo</t>
  </si>
  <si>
    <t>Amazon 121 S</t>
  </si>
  <si>
    <t>Scholl</t>
  </si>
  <si>
    <t>Michael</t>
  </si>
  <si>
    <t>Gabriella</t>
  </si>
  <si>
    <t>Ponton 180</t>
  </si>
  <si>
    <t>Föhr</t>
  </si>
  <si>
    <t>Gebhard</t>
  </si>
  <si>
    <t>Elfi</t>
  </si>
  <si>
    <t>Karmann Ghia</t>
  </si>
  <si>
    <t>Wölfl</t>
  </si>
  <si>
    <t xml:space="preserve">Franz </t>
  </si>
  <si>
    <t>Renate</t>
  </si>
  <si>
    <t>MG</t>
  </si>
  <si>
    <t>Midget Cabrio</t>
  </si>
  <si>
    <t>Marcus</t>
  </si>
  <si>
    <t>Glässl</t>
  </si>
  <si>
    <t>Katarina</t>
  </si>
  <si>
    <t>356AT1</t>
  </si>
  <si>
    <t>Wagner</t>
  </si>
  <si>
    <t>Norbert</t>
  </si>
  <si>
    <t>Torsten</t>
  </si>
  <si>
    <t>Handgrätinger</t>
  </si>
  <si>
    <t>Christine</t>
  </si>
  <si>
    <t>Völlinger</t>
  </si>
  <si>
    <t>Oliver</t>
  </si>
  <si>
    <t>TR3A</t>
  </si>
  <si>
    <t>Fiat</t>
  </si>
  <si>
    <t>1500 Cabriolet</t>
  </si>
  <si>
    <t>Inge</t>
  </si>
  <si>
    <t>220 Seb</t>
  </si>
  <si>
    <t>Fremerey</t>
  </si>
  <si>
    <t>Felix</t>
  </si>
  <si>
    <t>Karoline</t>
  </si>
  <si>
    <t>Austin Healey</t>
  </si>
  <si>
    <t>Big Healey</t>
  </si>
  <si>
    <t>Deisser</t>
  </si>
  <si>
    <t>Eugen</t>
  </si>
  <si>
    <t>450 SLC 5.0 C107</t>
  </si>
  <si>
    <t>Eichel</t>
  </si>
  <si>
    <t>Guido</t>
  </si>
  <si>
    <t>Raisch</t>
  </si>
  <si>
    <t>Eckhard</t>
  </si>
  <si>
    <t>280 SE Automatic</t>
  </si>
  <si>
    <t>Dr. Czech</t>
  </si>
  <si>
    <t>Dietmar</t>
  </si>
  <si>
    <t>Czech</t>
  </si>
  <si>
    <t>Dr. Annette</t>
  </si>
  <si>
    <t>W124 Cabrio</t>
  </si>
  <si>
    <t>Wiedenmann</t>
  </si>
  <si>
    <t>Uwe</t>
  </si>
  <si>
    <t>911 Carrera Targa</t>
  </si>
  <si>
    <t>Merz</t>
  </si>
  <si>
    <t>300 SEL 3.5</t>
  </si>
  <si>
    <t>Claus</t>
  </si>
  <si>
    <t>Burkhardt</t>
  </si>
  <si>
    <t>Hans-Peter</t>
  </si>
  <si>
    <t>911 SC 3,0 Targa</t>
  </si>
  <si>
    <t>Kombartzky</t>
  </si>
  <si>
    <t>Jens</t>
  </si>
  <si>
    <t>GT 1600</t>
  </si>
  <si>
    <t>Herkommer</t>
  </si>
  <si>
    <t>Elisabeth</t>
  </si>
  <si>
    <t>911 G Targa</t>
  </si>
  <si>
    <t>Lorinser</t>
  </si>
  <si>
    <t>Hähnel</t>
  </si>
  <si>
    <t>280 SE 3.5 Coupe</t>
  </si>
  <si>
    <t>Aicham-Bomhard</t>
  </si>
  <si>
    <t>Hans</t>
  </si>
  <si>
    <t>W 109 300 SEL 3,5</t>
  </si>
  <si>
    <t>Krazer</t>
  </si>
  <si>
    <t>Siegfried</t>
  </si>
  <si>
    <t>SL 230</t>
  </si>
  <si>
    <t>Sperrfechter</t>
  </si>
  <si>
    <t>Matthias</t>
  </si>
  <si>
    <t>W109 300 SEL 4,5</t>
  </si>
  <si>
    <t>Koch</t>
  </si>
  <si>
    <t>Hartmann</t>
  </si>
  <si>
    <t>Stender</t>
  </si>
  <si>
    <t>Spider</t>
  </si>
  <si>
    <t>Adelheid</t>
  </si>
  <si>
    <t>W123, 280 E</t>
  </si>
  <si>
    <t>Dr. Maria</t>
  </si>
  <si>
    <t>Kümmerle</t>
  </si>
  <si>
    <t xml:space="preserve">Klaus </t>
  </si>
  <si>
    <t>Deinert</t>
  </si>
  <si>
    <t>Evelyn</t>
  </si>
  <si>
    <t>SLC 280</t>
  </si>
  <si>
    <t>Meinhardt</t>
  </si>
  <si>
    <t>Kuner</t>
  </si>
  <si>
    <t>Carolin</t>
  </si>
  <si>
    <t>Teuchert</t>
  </si>
  <si>
    <t>911 Carrera</t>
  </si>
  <si>
    <t>Donau Masters Ulm - Budapest 2016</t>
  </si>
  <si>
    <t>Bela</t>
  </si>
  <si>
    <t>Günzburg</t>
  </si>
  <si>
    <t>Abensberg</t>
  </si>
  <si>
    <t>Sünching</t>
  </si>
  <si>
    <t>Slovakeiring</t>
  </si>
  <si>
    <t>annuliert</t>
  </si>
  <si>
    <t>Gesamtergebnis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</si>
</sst>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trike/>
      <sz val="12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 hidden="1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14" fontId="7" fillId="0" borderId="12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4" fontId="7" fillId="0" borderId="15" xfId="0" applyNumberFormat="1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14" fontId="7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 quotePrefix="1">
      <alignment horizontal="left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1085850</xdr:colOff>
      <xdr:row>9</xdr:row>
      <xdr:rowOff>171450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523875</xdr:colOff>
      <xdr:row>0</xdr:row>
      <xdr:rowOff>0</xdr:rowOff>
    </xdr:from>
    <xdr:to>
      <xdr:col>16</xdr:col>
      <xdr:colOff>304800</xdr:colOff>
      <xdr:row>7</xdr:row>
      <xdr:rowOff>161925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25900" y="0"/>
          <a:ext cx="18669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5"/>
  <sheetViews>
    <sheetView tabSelected="1" zoomScale="75" zoomScaleNormal="75" zoomScalePageLayoutView="0" workbookViewId="0" topLeftCell="A1">
      <selection activeCell="F46" sqref="F46"/>
    </sheetView>
  </sheetViews>
  <sheetFormatPr defaultColWidth="11.421875" defaultRowHeight="12.75"/>
  <cols>
    <col min="1" max="1" width="6.7109375" style="2" bestFit="1" customWidth="1"/>
    <col min="2" max="2" width="11.00390625" style="3" bestFit="1" customWidth="1"/>
    <col min="3" max="3" width="19.7109375" style="3" bestFit="1" customWidth="1"/>
    <col min="4" max="4" width="12.140625" style="3" bestFit="1" customWidth="1"/>
    <col min="5" max="5" width="19.28125" style="3" customWidth="1"/>
    <col min="6" max="6" width="14.421875" style="3" bestFit="1" customWidth="1"/>
    <col min="7" max="7" width="21.7109375" style="3" bestFit="1" customWidth="1"/>
    <col min="8" max="8" width="21.421875" style="1" bestFit="1" customWidth="1"/>
    <col min="9" max="9" width="14.00390625" style="1" customWidth="1"/>
    <col min="10" max="12" width="20.28125" style="1" bestFit="1" customWidth="1"/>
    <col min="13" max="13" width="21.421875" style="0" customWidth="1"/>
    <col min="14" max="14" width="20.28125" style="1" bestFit="1" customWidth="1"/>
    <col min="15" max="15" width="20.28125" style="0" bestFit="1" customWidth="1"/>
    <col min="16" max="16" width="11.00390625" style="3" bestFit="1" customWidth="1"/>
    <col min="17" max="17" width="6.7109375" style="0" bestFit="1" customWidth="1"/>
    <col min="18" max="18" width="18.140625" style="0" customWidth="1"/>
  </cols>
  <sheetData>
    <row r="1" ht="12.75"/>
    <row r="2" spans="5:15" ht="34.5">
      <c r="E2" s="39" t="s">
        <v>211</v>
      </c>
      <c r="N2" s="44"/>
      <c r="O2" s="45"/>
    </row>
    <row r="3" spans="14:15" ht="12.75">
      <c r="N3" s="44"/>
      <c r="O3" s="45"/>
    </row>
    <row r="4" spans="5:15" ht="25.5">
      <c r="E4" s="38" t="s">
        <v>218</v>
      </c>
      <c r="G4" s="44"/>
      <c r="H4" s="45"/>
      <c r="I4" s="45"/>
      <c r="N4" s="44"/>
      <c r="O4" s="45"/>
    </row>
    <row r="5" spans="7:15" ht="12.75">
      <c r="G5" s="44"/>
      <c r="H5" s="45"/>
      <c r="I5" s="45"/>
      <c r="N5" s="44"/>
      <c r="O5" s="45"/>
    </row>
    <row r="6" spans="7:15" ht="12.75">
      <c r="G6" s="44"/>
      <c r="H6" s="45"/>
      <c r="I6" s="45"/>
      <c r="N6" s="44"/>
      <c r="O6" s="45"/>
    </row>
    <row r="7" spans="5:15" ht="25.5">
      <c r="E7" s="38"/>
      <c r="G7" s="44"/>
      <c r="H7" s="45"/>
      <c r="I7" s="45"/>
      <c r="N7" s="44"/>
      <c r="O7" s="45"/>
    </row>
    <row r="8" spans="1:16" ht="15.75">
      <c r="A8" s="15"/>
      <c r="B8" s="16"/>
      <c r="C8" s="16"/>
      <c r="D8" s="16"/>
      <c r="E8" s="16"/>
      <c r="F8" s="16"/>
      <c r="G8" s="44"/>
      <c r="H8" s="45"/>
      <c r="I8" s="45"/>
      <c r="J8" s="17"/>
      <c r="K8" s="17"/>
      <c r="L8" s="17"/>
      <c r="M8" s="18"/>
      <c r="N8" s="46"/>
      <c r="O8" s="47"/>
      <c r="P8" s="16"/>
    </row>
    <row r="9" spans="1:16" ht="15.75">
      <c r="A9" s="15"/>
      <c r="B9" s="12"/>
      <c r="C9" s="12"/>
      <c r="D9" s="12"/>
      <c r="E9" s="12"/>
      <c r="F9" s="12"/>
      <c r="G9" s="44"/>
      <c r="H9" s="45"/>
      <c r="I9" s="45"/>
      <c r="J9" s="13" t="s">
        <v>7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55</v>
      </c>
      <c r="P9" s="12"/>
    </row>
    <row r="10" spans="1:18" ht="15.75">
      <c r="A10" s="15"/>
      <c r="B10" s="12"/>
      <c r="C10" s="12"/>
      <c r="D10" s="12"/>
      <c r="E10" s="12"/>
      <c r="F10" s="12"/>
      <c r="G10" s="44"/>
      <c r="H10" s="45"/>
      <c r="I10" s="45"/>
      <c r="J10" s="13" t="s">
        <v>213</v>
      </c>
      <c r="K10" s="13" t="s">
        <v>214</v>
      </c>
      <c r="L10" s="13" t="s">
        <v>215</v>
      </c>
      <c r="M10" s="13" t="s">
        <v>8</v>
      </c>
      <c r="N10" s="13" t="s">
        <v>216</v>
      </c>
      <c r="O10" s="13" t="s">
        <v>212</v>
      </c>
      <c r="P10" s="12"/>
      <c r="Q10" s="18"/>
      <c r="R10" s="9"/>
    </row>
    <row r="11" spans="1:18" ht="15.75">
      <c r="A11" s="19"/>
      <c r="B11" s="14"/>
      <c r="C11" s="14"/>
      <c r="D11" s="14"/>
      <c r="E11" s="14"/>
      <c r="F11" s="14"/>
      <c r="G11" s="14"/>
      <c r="H11" s="14"/>
      <c r="I11" s="13" t="s">
        <v>5</v>
      </c>
      <c r="J11" s="13" t="s">
        <v>6</v>
      </c>
      <c r="K11" s="43" t="s">
        <v>217</v>
      </c>
      <c r="L11" s="13" t="s">
        <v>6</v>
      </c>
      <c r="M11" s="13" t="s">
        <v>6</v>
      </c>
      <c r="N11" s="13" t="s">
        <v>6</v>
      </c>
      <c r="O11" s="13" t="s">
        <v>6</v>
      </c>
      <c r="P11" s="14"/>
      <c r="Q11" s="18"/>
      <c r="R11" s="10"/>
    </row>
    <row r="12" spans="1:18" ht="15.75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44</v>
      </c>
      <c r="F12" s="13" t="s">
        <v>43</v>
      </c>
      <c r="G12" s="13" t="s">
        <v>36</v>
      </c>
      <c r="H12" s="13" t="s">
        <v>37</v>
      </c>
      <c r="I12" s="13" t="s">
        <v>4</v>
      </c>
      <c r="J12" s="11" t="s">
        <v>13</v>
      </c>
      <c r="K12" s="11" t="s">
        <v>13</v>
      </c>
      <c r="L12" s="11" t="s">
        <v>13</v>
      </c>
      <c r="M12" s="11" t="s">
        <v>13</v>
      </c>
      <c r="N12" s="11" t="s">
        <v>13</v>
      </c>
      <c r="O12" s="11" t="s">
        <v>13</v>
      </c>
      <c r="P12" s="13" t="s">
        <v>1</v>
      </c>
      <c r="Q12" s="15" t="s">
        <v>0</v>
      </c>
      <c r="R12" s="10"/>
    </row>
    <row r="13" spans="1:18" ht="15.75">
      <c r="A13" s="15">
        <v>1</v>
      </c>
      <c r="B13" s="69">
        <v>9</v>
      </c>
      <c r="C13" s="21" t="s">
        <v>90</v>
      </c>
      <c r="D13" s="22" t="s">
        <v>73</v>
      </c>
      <c r="E13" s="23" t="s">
        <v>91</v>
      </c>
      <c r="F13" s="22" t="s">
        <v>46</v>
      </c>
      <c r="G13" s="24" t="s">
        <v>38</v>
      </c>
      <c r="H13" s="21" t="s">
        <v>92</v>
      </c>
      <c r="I13" s="70">
        <f aca="true" t="shared" si="0" ref="I13:I58">SUM(J13,K13,L13,M13,N13,O13,N13,)</f>
        <v>2.8200000000000056</v>
      </c>
      <c r="J13" s="71">
        <v>0.31</v>
      </c>
      <c r="K13" s="69">
        <v>0</v>
      </c>
      <c r="L13" s="71">
        <f>88.52-88.24</f>
        <v>0.28000000000000114</v>
      </c>
      <c r="M13" s="71">
        <v>0.46</v>
      </c>
      <c r="N13" s="71">
        <v>0.45</v>
      </c>
      <c r="O13" s="71">
        <f>317.15-316.28</f>
        <v>0.8700000000000045</v>
      </c>
      <c r="P13" s="69">
        <v>9</v>
      </c>
      <c r="Q13" s="15">
        <v>1</v>
      </c>
      <c r="R13" s="10"/>
    </row>
    <row r="14" spans="1:18" ht="15.75">
      <c r="A14" s="15">
        <v>2</v>
      </c>
      <c r="B14" s="69">
        <v>51</v>
      </c>
      <c r="C14" s="21" t="s">
        <v>60</v>
      </c>
      <c r="D14" s="21" t="s">
        <v>172</v>
      </c>
      <c r="E14" s="34" t="s">
        <v>173</v>
      </c>
      <c r="F14" s="35" t="s">
        <v>174</v>
      </c>
      <c r="G14" s="24" t="s">
        <v>35</v>
      </c>
      <c r="H14" s="21" t="s">
        <v>175</v>
      </c>
      <c r="I14" s="70">
        <f t="shared" si="0"/>
        <v>3.909999999999969</v>
      </c>
      <c r="J14" s="71">
        <v>0.54</v>
      </c>
      <c r="K14" s="69">
        <v>0</v>
      </c>
      <c r="L14" s="71">
        <f>88.64-88.24</f>
        <v>0.4000000000000057</v>
      </c>
      <c r="M14" s="71">
        <v>0.76</v>
      </c>
      <c r="N14" s="71">
        <v>0.71</v>
      </c>
      <c r="O14" s="71">
        <f>316.28-315.49</f>
        <v>0.7899999999999636</v>
      </c>
      <c r="P14" s="69">
        <v>51</v>
      </c>
      <c r="Q14" s="15">
        <v>2</v>
      </c>
      <c r="R14" s="10"/>
    </row>
    <row r="15" spans="1:18" ht="15.75">
      <c r="A15" s="15">
        <v>3</v>
      </c>
      <c r="B15" s="69">
        <v>55</v>
      </c>
      <c r="C15" s="21" t="s">
        <v>182</v>
      </c>
      <c r="D15" s="22" t="s">
        <v>133</v>
      </c>
      <c r="E15" s="23" t="s">
        <v>183</v>
      </c>
      <c r="F15" s="22" t="s">
        <v>17</v>
      </c>
      <c r="G15" s="24" t="s">
        <v>38</v>
      </c>
      <c r="H15" s="21" t="s">
        <v>184</v>
      </c>
      <c r="I15" s="70">
        <f t="shared" si="0"/>
        <v>5.960000000000007</v>
      </c>
      <c r="J15" s="71">
        <v>0.47</v>
      </c>
      <c r="K15" s="69">
        <v>0</v>
      </c>
      <c r="L15" s="71">
        <f>89.31-88.24</f>
        <v>1.0700000000000074</v>
      </c>
      <c r="M15" s="71">
        <v>0.15</v>
      </c>
      <c r="N15" s="71">
        <v>1.26</v>
      </c>
      <c r="O15" s="71">
        <f>318.03-316.28</f>
        <v>1.75</v>
      </c>
      <c r="P15" s="69">
        <v>55</v>
      </c>
      <c r="Q15" s="15">
        <v>3</v>
      </c>
      <c r="R15" s="10"/>
    </row>
    <row r="16" spans="1:18" ht="15.75">
      <c r="A16" s="15">
        <v>4</v>
      </c>
      <c r="B16" s="69">
        <v>7</v>
      </c>
      <c r="C16" s="21" t="s">
        <v>65</v>
      </c>
      <c r="D16" s="22" t="s">
        <v>68</v>
      </c>
      <c r="E16" s="26" t="s">
        <v>65</v>
      </c>
      <c r="F16" s="27" t="s">
        <v>72</v>
      </c>
      <c r="G16" s="24" t="s">
        <v>88</v>
      </c>
      <c r="H16" s="21" t="s">
        <v>89</v>
      </c>
      <c r="I16" s="70">
        <f t="shared" si="0"/>
        <v>6.359999999999943</v>
      </c>
      <c r="J16" s="71">
        <v>0.55</v>
      </c>
      <c r="K16" s="69">
        <v>0</v>
      </c>
      <c r="L16" s="71">
        <f>88.24-88.08</f>
        <v>0.1599999999999966</v>
      </c>
      <c r="M16" s="71">
        <v>0.79</v>
      </c>
      <c r="N16" s="71">
        <v>0.4</v>
      </c>
      <c r="O16" s="71">
        <f>316.28-312.22</f>
        <v>4.059999999999945</v>
      </c>
      <c r="P16" s="69">
        <v>7</v>
      </c>
      <c r="Q16" s="15">
        <v>4</v>
      </c>
      <c r="R16" s="10"/>
    </row>
    <row r="17" spans="1:18" ht="15.75">
      <c r="A17" s="15">
        <v>5</v>
      </c>
      <c r="B17" s="69">
        <v>20</v>
      </c>
      <c r="C17" s="20" t="s">
        <v>109</v>
      </c>
      <c r="D17" s="25" t="s">
        <v>110</v>
      </c>
      <c r="E17" s="23" t="s">
        <v>109</v>
      </c>
      <c r="F17" s="22" t="s">
        <v>111</v>
      </c>
      <c r="G17" s="24" t="s">
        <v>112</v>
      </c>
      <c r="H17" s="21" t="s">
        <v>113</v>
      </c>
      <c r="I17" s="70">
        <f t="shared" si="0"/>
        <v>8.61000000000005</v>
      </c>
      <c r="J17" s="71">
        <v>1.79</v>
      </c>
      <c r="K17" s="69">
        <v>0</v>
      </c>
      <c r="L17" s="71">
        <f>89.24-88.24</f>
        <v>1</v>
      </c>
      <c r="M17" s="71">
        <v>0.69</v>
      </c>
      <c r="N17" s="71">
        <v>1.03</v>
      </c>
      <c r="O17" s="71">
        <f>319.35-316.28</f>
        <v>3.07000000000005</v>
      </c>
      <c r="P17" s="69">
        <v>20</v>
      </c>
      <c r="Q17" s="15">
        <v>5</v>
      </c>
      <c r="R17" s="10"/>
    </row>
    <row r="18" spans="1:18" ht="15.75">
      <c r="A18" s="15">
        <v>6</v>
      </c>
      <c r="B18" s="69">
        <v>39</v>
      </c>
      <c r="C18" s="28" t="s">
        <v>50</v>
      </c>
      <c r="D18" s="29" t="s">
        <v>17</v>
      </c>
      <c r="E18" s="30" t="s">
        <v>50</v>
      </c>
      <c r="F18" s="29" t="s">
        <v>29</v>
      </c>
      <c r="G18" s="31" t="s">
        <v>145</v>
      </c>
      <c r="H18" s="28" t="s">
        <v>146</v>
      </c>
      <c r="I18" s="70">
        <f t="shared" si="0"/>
        <v>10.500000000000016</v>
      </c>
      <c r="J18" s="71">
        <v>0.39</v>
      </c>
      <c r="K18" s="69">
        <v>0</v>
      </c>
      <c r="L18" s="71">
        <f>88.76-88.24</f>
        <v>0.5200000000000102</v>
      </c>
      <c r="M18" s="71">
        <v>0.01</v>
      </c>
      <c r="N18" s="71">
        <v>0.23</v>
      </c>
      <c r="O18" s="71">
        <f>325.4-316.28</f>
        <v>9.120000000000005</v>
      </c>
      <c r="P18" s="69">
        <v>39</v>
      </c>
      <c r="Q18" s="15">
        <v>6</v>
      </c>
      <c r="R18" s="10"/>
    </row>
    <row r="19" spans="1:18" ht="15.75">
      <c r="A19" s="15">
        <v>7</v>
      </c>
      <c r="B19" s="69">
        <v>26</v>
      </c>
      <c r="C19" s="21" t="s">
        <v>57</v>
      </c>
      <c r="D19" s="22" t="s">
        <v>59</v>
      </c>
      <c r="E19" s="23" t="s">
        <v>57</v>
      </c>
      <c r="F19" s="22" t="s">
        <v>69</v>
      </c>
      <c r="G19" s="24"/>
      <c r="H19" s="69"/>
      <c r="I19" s="70">
        <f t="shared" si="0"/>
        <v>11.950000000000047</v>
      </c>
      <c r="J19" s="71">
        <v>1.08</v>
      </c>
      <c r="K19" s="69">
        <v>0</v>
      </c>
      <c r="L19" s="71">
        <f>95.87-88.24</f>
        <v>7.63000000000001</v>
      </c>
      <c r="M19" s="71">
        <v>1.14</v>
      </c>
      <c r="N19" s="71">
        <v>0.07</v>
      </c>
      <c r="O19" s="71">
        <f>318.24-316.28</f>
        <v>1.9600000000000364</v>
      </c>
      <c r="P19" s="69">
        <v>26</v>
      </c>
      <c r="Q19" s="15">
        <v>7</v>
      </c>
      <c r="R19" s="10"/>
    </row>
    <row r="20" spans="1:18" ht="15.75">
      <c r="A20" s="15">
        <v>8</v>
      </c>
      <c r="B20" s="69">
        <v>76</v>
      </c>
      <c r="C20" s="20" t="s">
        <v>209</v>
      </c>
      <c r="D20" s="25" t="s">
        <v>74</v>
      </c>
      <c r="E20" s="32" t="s">
        <v>209</v>
      </c>
      <c r="F20" s="25" t="s">
        <v>51</v>
      </c>
      <c r="G20" s="72" t="s">
        <v>35</v>
      </c>
      <c r="H20" s="73" t="s">
        <v>210</v>
      </c>
      <c r="I20" s="70">
        <f t="shared" si="0"/>
        <v>12.710000000000045</v>
      </c>
      <c r="J20" s="71">
        <v>0.42</v>
      </c>
      <c r="K20" s="69">
        <v>0</v>
      </c>
      <c r="L20" s="71">
        <f>88.24-87.41</f>
        <v>0.8299999999999983</v>
      </c>
      <c r="M20" s="71">
        <v>1.46</v>
      </c>
      <c r="N20" s="71">
        <v>4.4</v>
      </c>
      <c r="O20" s="71">
        <f>317.48-316.28</f>
        <v>1.2000000000000455</v>
      </c>
      <c r="P20" s="69">
        <v>76</v>
      </c>
      <c r="Q20" s="15">
        <v>8</v>
      </c>
      <c r="R20" s="10"/>
    </row>
    <row r="21" spans="1:18" ht="15.75">
      <c r="A21" s="15">
        <v>9</v>
      </c>
      <c r="B21" s="69">
        <v>27</v>
      </c>
      <c r="C21" s="20" t="s">
        <v>120</v>
      </c>
      <c r="D21" s="25" t="s">
        <v>121</v>
      </c>
      <c r="E21" s="32" t="s">
        <v>120</v>
      </c>
      <c r="F21" s="20" t="s">
        <v>122</v>
      </c>
      <c r="G21" s="24" t="s">
        <v>38</v>
      </c>
      <c r="H21" s="21" t="s">
        <v>123</v>
      </c>
      <c r="I21" s="70">
        <f t="shared" si="0"/>
        <v>13.03000000000004</v>
      </c>
      <c r="J21" s="71">
        <v>1.82</v>
      </c>
      <c r="K21" s="69">
        <v>0</v>
      </c>
      <c r="L21" s="71">
        <f>88.24-87.88</f>
        <v>0.35999999999999943</v>
      </c>
      <c r="M21" s="71">
        <v>1.2</v>
      </c>
      <c r="N21" s="71">
        <v>0.41</v>
      </c>
      <c r="O21" s="71">
        <f>325.11-316.28</f>
        <v>8.830000000000041</v>
      </c>
      <c r="P21" s="69">
        <v>27</v>
      </c>
      <c r="Q21" s="15">
        <v>9</v>
      </c>
      <c r="R21" s="10"/>
    </row>
    <row r="22" spans="1:18" ht="15.75">
      <c r="A22" s="15">
        <v>10</v>
      </c>
      <c r="B22" s="69">
        <v>12</v>
      </c>
      <c r="C22" s="20" t="s">
        <v>95</v>
      </c>
      <c r="D22" s="25" t="s">
        <v>96</v>
      </c>
      <c r="E22" s="23" t="s">
        <v>95</v>
      </c>
      <c r="F22" s="33" t="s">
        <v>97</v>
      </c>
      <c r="G22" s="24" t="s">
        <v>41</v>
      </c>
      <c r="H22" s="21" t="s">
        <v>98</v>
      </c>
      <c r="I22" s="70">
        <f t="shared" si="0"/>
        <v>13.190000000000044</v>
      </c>
      <c r="J22" s="71">
        <v>7.36</v>
      </c>
      <c r="K22" s="69">
        <v>0</v>
      </c>
      <c r="L22" s="71">
        <f>88.39-88.24</f>
        <v>0.15000000000000568</v>
      </c>
      <c r="M22" s="71">
        <v>0.98</v>
      </c>
      <c r="N22" s="71">
        <v>1.34</v>
      </c>
      <c r="O22" s="71">
        <f>318.3-316.28</f>
        <v>2.0200000000000387</v>
      </c>
      <c r="P22" s="69">
        <v>12</v>
      </c>
      <c r="Q22" s="15">
        <v>10</v>
      </c>
      <c r="R22" s="10"/>
    </row>
    <row r="23" spans="1:18" ht="15.75">
      <c r="A23" s="15">
        <v>11</v>
      </c>
      <c r="B23" s="69">
        <v>15</v>
      </c>
      <c r="C23" s="21" t="s">
        <v>23</v>
      </c>
      <c r="D23" s="22" t="s">
        <v>56</v>
      </c>
      <c r="E23" s="32" t="s">
        <v>99</v>
      </c>
      <c r="F23" s="25" t="s">
        <v>100</v>
      </c>
      <c r="G23" s="24" t="s">
        <v>64</v>
      </c>
      <c r="H23" s="21" t="s">
        <v>101</v>
      </c>
      <c r="I23" s="70">
        <f t="shared" si="0"/>
        <v>13.890000000000013</v>
      </c>
      <c r="J23" s="71">
        <v>0.57</v>
      </c>
      <c r="K23" s="69">
        <v>0</v>
      </c>
      <c r="L23" s="71">
        <f>96.79-88.24</f>
        <v>8.550000000000011</v>
      </c>
      <c r="M23" s="71">
        <v>0.65</v>
      </c>
      <c r="N23" s="71">
        <v>1.53</v>
      </c>
      <c r="O23" s="71">
        <f>317.34-316.28</f>
        <v>1.0600000000000023</v>
      </c>
      <c r="P23" s="69">
        <v>15</v>
      </c>
      <c r="Q23" s="15">
        <v>11</v>
      </c>
      <c r="R23" s="10"/>
    </row>
    <row r="24" spans="1:18" ht="15.75">
      <c r="A24" s="15">
        <v>12</v>
      </c>
      <c r="B24" s="69">
        <v>17</v>
      </c>
      <c r="C24" s="21" t="s">
        <v>102</v>
      </c>
      <c r="D24" s="22" t="s">
        <v>72</v>
      </c>
      <c r="E24" s="32" t="s">
        <v>102</v>
      </c>
      <c r="F24" s="25" t="s">
        <v>30</v>
      </c>
      <c r="G24" s="24" t="s">
        <v>38</v>
      </c>
      <c r="H24" s="21" t="s">
        <v>103</v>
      </c>
      <c r="I24" s="70">
        <f t="shared" si="0"/>
        <v>13.999999999999945</v>
      </c>
      <c r="J24" s="71">
        <v>6.03</v>
      </c>
      <c r="K24" s="69">
        <v>0</v>
      </c>
      <c r="L24" s="71">
        <f>91.85-88.24</f>
        <v>3.6099999999999994</v>
      </c>
      <c r="M24" s="71">
        <v>0.62</v>
      </c>
      <c r="N24" s="71">
        <v>1.59</v>
      </c>
      <c r="O24" s="71">
        <f>316.28-315.72</f>
        <v>0.5599999999999454</v>
      </c>
      <c r="P24" s="69">
        <v>17</v>
      </c>
      <c r="Q24" s="15">
        <v>12</v>
      </c>
      <c r="R24" s="10"/>
    </row>
    <row r="25" spans="1:18" ht="15.75">
      <c r="A25" s="15">
        <v>13</v>
      </c>
      <c r="B25" s="69">
        <v>4</v>
      </c>
      <c r="C25" s="21" t="s">
        <v>27</v>
      </c>
      <c r="D25" s="74" t="s">
        <v>21</v>
      </c>
      <c r="E25" s="23" t="s">
        <v>27</v>
      </c>
      <c r="F25" s="21" t="s">
        <v>32</v>
      </c>
      <c r="G25" s="24" t="s">
        <v>38</v>
      </c>
      <c r="H25" s="21" t="s">
        <v>81</v>
      </c>
      <c r="I25" s="70">
        <f t="shared" si="0"/>
        <v>16.01000000000004</v>
      </c>
      <c r="J25" s="71">
        <v>0.49</v>
      </c>
      <c r="K25" s="69">
        <v>0</v>
      </c>
      <c r="L25" s="71">
        <f>95.87-88.24</f>
        <v>7.63000000000001</v>
      </c>
      <c r="M25" s="71">
        <v>1.45</v>
      </c>
      <c r="N25" s="71">
        <v>1.33</v>
      </c>
      <c r="O25" s="71">
        <f>320.06-316.28</f>
        <v>3.7800000000000296</v>
      </c>
      <c r="P25" s="69">
        <v>4</v>
      </c>
      <c r="Q25" s="15">
        <v>13</v>
      </c>
      <c r="R25" s="10"/>
    </row>
    <row r="26" spans="1:18" ht="15.75">
      <c r="A26" s="15">
        <v>14</v>
      </c>
      <c r="B26" s="69">
        <v>48</v>
      </c>
      <c r="C26" s="21" t="s">
        <v>162</v>
      </c>
      <c r="D26" s="22" t="s">
        <v>163</v>
      </c>
      <c r="E26" s="23" t="s">
        <v>164</v>
      </c>
      <c r="F26" s="22" t="s">
        <v>165</v>
      </c>
      <c r="G26" s="24" t="s">
        <v>38</v>
      </c>
      <c r="H26" s="21" t="s">
        <v>166</v>
      </c>
      <c r="I26" s="70">
        <f t="shared" si="0"/>
        <v>16.459999999999987</v>
      </c>
      <c r="J26" s="71">
        <v>0.94</v>
      </c>
      <c r="K26" s="69">
        <v>0</v>
      </c>
      <c r="L26" s="71">
        <f>88.24-80.02</f>
        <v>8.219999999999999</v>
      </c>
      <c r="M26" s="71">
        <v>0.89</v>
      </c>
      <c r="N26" s="71">
        <v>1.73</v>
      </c>
      <c r="O26" s="71">
        <f>316.28-313.33</f>
        <v>2.9499999999999886</v>
      </c>
      <c r="P26" s="69">
        <v>48</v>
      </c>
      <c r="Q26" s="15">
        <v>14</v>
      </c>
      <c r="R26" s="10"/>
    </row>
    <row r="27" spans="1:18" ht="15.75">
      <c r="A27" s="15">
        <v>15</v>
      </c>
      <c r="B27" s="69">
        <v>52</v>
      </c>
      <c r="C27" s="21" t="s">
        <v>71</v>
      </c>
      <c r="D27" s="22" t="s">
        <v>100</v>
      </c>
      <c r="E27" s="23" t="s">
        <v>176</v>
      </c>
      <c r="F27" s="22" t="s">
        <v>177</v>
      </c>
      <c r="G27" s="24" t="s">
        <v>64</v>
      </c>
      <c r="H27" s="21" t="s">
        <v>178</v>
      </c>
      <c r="I27" s="70">
        <f t="shared" si="0"/>
        <v>16.930000000000014</v>
      </c>
      <c r="J27" s="71">
        <v>0.85</v>
      </c>
      <c r="K27" s="69">
        <v>0</v>
      </c>
      <c r="L27" s="71">
        <f>89.76-88.24</f>
        <v>1.5200000000000102</v>
      </c>
      <c r="M27" s="71">
        <v>2.04</v>
      </c>
      <c r="N27" s="71">
        <v>5.73</v>
      </c>
      <c r="O27" s="71">
        <f>317.34-316.28</f>
        <v>1.0600000000000023</v>
      </c>
      <c r="P27" s="69">
        <v>52</v>
      </c>
      <c r="Q27" s="15">
        <v>15</v>
      </c>
      <c r="R27" s="10"/>
    </row>
    <row r="28" spans="1:18" ht="15.75">
      <c r="A28" s="15">
        <v>16</v>
      </c>
      <c r="B28" s="69">
        <v>6</v>
      </c>
      <c r="C28" s="21" t="s">
        <v>84</v>
      </c>
      <c r="D28" s="22" t="s">
        <v>85</v>
      </c>
      <c r="E28" s="23" t="s">
        <v>86</v>
      </c>
      <c r="F28" s="22" t="s">
        <v>20</v>
      </c>
      <c r="G28" s="24" t="s">
        <v>38</v>
      </c>
      <c r="H28" s="21" t="s">
        <v>87</v>
      </c>
      <c r="I28" s="70">
        <f t="shared" si="0"/>
        <v>17.60000000000006</v>
      </c>
      <c r="J28" s="71">
        <v>10.09</v>
      </c>
      <c r="K28" s="69">
        <v>0</v>
      </c>
      <c r="L28" s="71">
        <f>93.62-88.24</f>
        <v>5.38000000000001</v>
      </c>
      <c r="M28" s="71">
        <v>0.2</v>
      </c>
      <c r="N28" s="71">
        <v>0.65</v>
      </c>
      <c r="O28" s="71">
        <f>316.91-316.28</f>
        <v>0.6300000000000523</v>
      </c>
      <c r="P28" s="69">
        <v>6</v>
      </c>
      <c r="Q28" s="15">
        <v>16</v>
      </c>
      <c r="R28" s="10"/>
    </row>
    <row r="29" spans="1:18" ht="15.75">
      <c r="A29" s="15">
        <v>17</v>
      </c>
      <c r="B29" s="69">
        <v>61</v>
      </c>
      <c r="C29" s="21" t="s">
        <v>191</v>
      </c>
      <c r="D29" s="21" t="s">
        <v>192</v>
      </c>
      <c r="E29" s="23" t="s">
        <v>26</v>
      </c>
      <c r="F29" s="21" t="s">
        <v>115</v>
      </c>
      <c r="G29" s="24" t="s">
        <v>38</v>
      </c>
      <c r="H29" s="21" t="s">
        <v>193</v>
      </c>
      <c r="I29" s="70">
        <f t="shared" si="0"/>
        <v>18.90000000000002</v>
      </c>
      <c r="J29" s="71">
        <v>3.59</v>
      </c>
      <c r="K29" s="69">
        <v>0</v>
      </c>
      <c r="L29" s="71">
        <f>96.81-88.24</f>
        <v>8.570000000000007</v>
      </c>
      <c r="M29" s="71">
        <v>0.73</v>
      </c>
      <c r="N29" s="71">
        <v>1.98</v>
      </c>
      <c r="O29" s="71">
        <f>318.33-316.28</f>
        <v>2.0500000000000114</v>
      </c>
      <c r="P29" s="69">
        <v>61</v>
      </c>
      <c r="Q29" s="15">
        <v>17</v>
      </c>
      <c r="R29" s="10"/>
    </row>
    <row r="30" spans="1:18" ht="15.75">
      <c r="A30" s="15">
        <v>18</v>
      </c>
      <c r="B30" s="69">
        <v>32</v>
      </c>
      <c r="C30" s="21" t="s">
        <v>114</v>
      </c>
      <c r="D30" s="22" t="s">
        <v>133</v>
      </c>
      <c r="E30" s="23" t="s">
        <v>134</v>
      </c>
      <c r="F30" s="21" t="s">
        <v>135</v>
      </c>
      <c r="G30" s="24" t="s">
        <v>35</v>
      </c>
      <c r="H30" s="21" t="s">
        <v>136</v>
      </c>
      <c r="I30" s="70">
        <f t="shared" si="0"/>
        <v>19.299999999999958</v>
      </c>
      <c r="J30" s="71">
        <v>4.58</v>
      </c>
      <c r="K30" s="69">
        <v>0</v>
      </c>
      <c r="L30" s="71">
        <f>88.24-83.63</f>
        <v>4.609999999999999</v>
      </c>
      <c r="M30" s="71">
        <v>1.29</v>
      </c>
      <c r="N30" s="71">
        <v>3.45</v>
      </c>
      <c r="O30" s="71">
        <f>316.28-314.36</f>
        <v>1.919999999999959</v>
      </c>
      <c r="P30" s="69">
        <v>32</v>
      </c>
      <c r="Q30" s="15">
        <v>18</v>
      </c>
      <c r="R30" s="10"/>
    </row>
    <row r="31" spans="1:18" ht="15.75">
      <c r="A31" s="15">
        <v>19</v>
      </c>
      <c r="B31" s="69">
        <v>2</v>
      </c>
      <c r="C31" s="21" t="s">
        <v>48</v>
      </c>
      <c r="D31" s="22" t="s">
        <v>45</v>
      </c>
      <c r="E31" s="23" t="s">
        <v>48</v>
      </c>
      <c r="F31" s="22" t="s">
        <v>51</v>
      </c>
      <c r="G31" s="24" t="s">
        <v>38</v>
      </c>
      <c r="H31" s="21" t="s">
        <v>40</v>
      </c>
      <c r="I31" s="70">
        <f t="shared" si="0"/>
        <v>20.150000000000016</v>
      </c>
      <c r="J31" s="71">
        <v>2.6</v>
      </c>
      <c r="K31" s="69">
        <v>0</v>
      </c>
      <c r="L31" s="71">
        <f>95.96-88.24</f>
        <v>7.719999999999999</v>
      </c>
      <c r="M31" s="71">
        <v>2.11</v>
      </c>
      <c r="N31" s="71">
        <v>3.84</v>
      </c>
      <c r="O31" s="71">
        <f>316.32-316.28</f>
        <v>0.040000000000020464</v>
      </c>
      <c r="P31" s="69">
        <v>2</v>
      </c>
      <c r="Q31" s="15">
        <v>19</v>
      </c>
      <c r="R31" s="10"/>
    </row>
    <row r="32" spans="1:18" ht="15.75">
      <c r="A32" s="15">
        <v>20</v>
      </c>
      <c r="B32" s="69">
        <v>50</v>
      </c>
      <c r="C32" s="21" t="s">
        <v>170</v>
      </c>
      <c r="D32" s="22" t="s">
        <v>31</v>
      </c>
      <c r="E32" s="23" t="s">
        <v>170</v>
      </c>
      <c r="F32" s="22" t="s">
        <v>34</v>
      </c>
      <c r="G32" s="24" t="s">
        <v>38</v>
      </c>
      <c r="H32" s="21" t="s">
        <v>171</v>
      </c>
      <c r="I32" s="70">
        <f t="shared" si="0"/>
        <v>20.659999999999943</v>
      </c>
      <c r="J32" s="71">
        <v>18.19</v>
      </c>
      <c r="K32" s="69">
        <v>0</v>
      </c>
      <c r="L32" s="71">
        <f>88.24-86.75</f>
        <v>1.4899999999999949</v>
      </c>
      <c r="M32" s="71">
        <v>0.82</v>
      </c>
      <c r="N32" s="71">
        <v>0.05</v>
      </c>
      <c r="O32" s="71">
        <f>316.28-316.22</f>
        <v>0.05999999999994543</v>
      </c>
      <c r="P32" s="69">
        <v>50</v>
      </c>
      <c r="Q32" s="15">
        <v>20</v>
      </c>
      <c r="R32" s="10"/>
    </row>
    <row r="33" spans="1:18" ht="15.75">
      <c r="A33" s="15">
        <v>21</v>
      </c>
      <c r="B33" s="69">
        <v>28</v>
      </c>
      <c r="C33" s="21" t="s">
        <v>124</v>
      </c>
      <c r="D33" s="22" t="s">
        <v>125</v>
      </c>
      <c r="E33" s="23" t="s">
        <v>124</v>
      </c>
      <c r="F33" s="22" t="s">
        <v>126</v>
      </c>
      <c r="G33" s="24" t="s">
        <v>42</v>
      </c>
      <c r="H33" s="21" t="s">
        <v>127</v>
      </c>
      <c r="I33" s="70">
        <f t="shared" si="0"/>
        <v>22.210000000000022</v>
      </c>
      <c r="J33" s="71">
        <v>0.24</v>
      </c>
      <c r="K33" s="69">
        <v>0</v>
      </c>
      <c r="L33" s="71">
        <f>89.74-88.24</f>
        <v>1.5</v>
      </c>
      <c r="M33" s="71">
        <v>0.35</v>
      </c>
      <c r="N33" s="71">
        <v>10.01</v>
      </c>
      <c r="O33" s="71">
        <f>316.38-316.28</f>
        <v>0.10000000000002274</v>
      </c>
      <c r="P33" s="69">
        <v>28</v>
      </c>
      <c r="Q33" s="15">
        <v>21</v>
      </c>
      <c r="R33" s="10"/>
    </row>
    <row r="34" spans="1:18" ht="15.75">
      <c r="A34" s="15">
        <v>22</v>
      </c>
      <c r="B34" s="69">
        <v>60</v>
      </c>
      <c r="C34" s="21" t="s">
        <v>188</v>
      </c>
      <c r="D34" s="22" t="s">
        <v>189</v>
      </c>
      <c r="E34" s="23" t="s">
        <v>188</v>
      </c>
      <c r="F34" s="22" t="s">
        <v>14</v>
      </c>
      <c r="G34" s="24" t="s">
        <v>38</v>
      </c>
      <c r="H34" s="21" t="s">
        <v>190</v>
      </c>
      <c r="I34" s="70">
        <f t="shared" si="0"/>
        <v>22.439999999999998</v>
      </c>
      <c r="J34" s="71">
        <v>4.8</v>
      </c>
      <c r="K34" s="69">
        <v>0</v>
      </c>
      <c r="L34" s="71">
        <f>88.24-87.21</f>
        <v>1.0300000000000011</v>
      </c>
      <c r="M34" s="71">
        <v>0.49</v>
      </c>
      <c r="N34" s="71">
        <v>5.12</v>
      </c>
      <c r="O34" s="71">
        <f>316.28-310.4</f>
        <v>5.8799999999999955</v>
      </c>
      <c r="P34" s="69">
        <v>60</v>
      </c>
      <c r="Q34" s="15">
        <v>22</v>
      </c>
      <c r="R34" s="10"/>
    </row>
    <row r="35" spans="1:18" ht="15.75">
      <c r="A35" s="15">
        <v>23</v>
      </c>
      <c r="B35" s="69">
        <v>42</v>
      </c>
      <c r="C35" s="21" t="s">
        <v>61</v>
      </c>
      <c r="D35" s="22" t="s">
        <v>33</v>
      </c>
      <c r="E35" s="23" t="s">
        <v>61</v>
      </c>
      <c r="F35" s="22" t="s">
        <v>62</v>
      </c>
      <c r="G35" s="24" t="s">
        <v>38</v>
      </c>
      <c r="H35" s="21" t="s">
        <v>53</v>
      </c>
      <c r="I35" s="70">
        <f t="shared" si="0"/>
        <v>23.88000000000003</v>
      </c>
      <c r="J35" s="71">
        <v>0.47</v>
      </c>
      <c r="K35" s="69">
        <v>0</v>
      </c>
      <c r="L35" s="71">
        <f>89.04-88.24</f>
        <v>0.8000000000000114</v>
      </c>
      <c r="M35" s="71">
        <v>0.31</v>
      </c>
      <c r="N35" s="71">
        <v>4.66</v>
      </c>
      <c r="O35" s="71">
        <f>329.26-316.28</f>
        <v>12.980000000000018</v>
      </c>
      <c r="P35" s="69">
        <v>42</v>
      </c>
      <c r="Q35" s="15">
        <v>23</v>
      </c>
      <c r="R35" s="10"/>
    </row>
    <row r="36" spans="1:18" ht="15.75">
      <c r="A36" s="15">
        <v>24</v>
      </c>
      <c r="B36" s="69">
        <v>45</v>
      </c>
      <c r="C36" s="21" t="s">
        <v>149</v>
      </c>
      <c r="D36" s="22" t="s">
        <v>150</v>
      </c>
      <c r="E36" s="23" t="s">
        <v>149</v>
      </c>
      <c r="F36" s="22" t="s">
        <v>151</v>
      </c>
      <c r="G36" s="24" t="s">
        <v>152</v>
      </c>
      <c r="H36" s="21" t="s">
        <v>153</v>
      </c>
      <c r="I36" s="70">
        <f t="shared" si="0"/>
        <v>24.640000000000004</v>
      </c>
      <c r="J36" s="71">
        <v>1.01</v>
      </c>
      <c r="K36" s="69">
        <v>0</v>
      </c>
      <c r="L36" s="71">
        <f>90.35-88.24</f>
        <v>2.1099999999999994</v>
      </c>
      <c r="M36" s="71">
        <v>2.02</v>
      </c>
      <c r="N36" s="71">
        <v>6.19</v>
      </c>
      <c r="O36" s="71">
        <f>323.4-316.28</f>
        <v>7.1200000000000045</v>
      </c>
      <c r="P36" s="69">
        <v>45</v>
      </c>
      <c r="Q36" s="15">
        <v>24</v>
      </c>
      <c r="R36" s="10"/>
    </row>
    <row r="37" spans="1:18" ht="15.75">
      <c r="A37" s="15">
        <v>25</v>
      </c>
      <c r="B37" s="69">
        <v>49</v>
      </c>
      <c r="C37" s="21" t="s">
        <v>167</v>
      </c>
      <c r="D37" s="22" t="s">
        <v>168</v>
      </c>
      <c r="E37" s="23" t="s">
        <v>167</v>
      </c>
      <c r="F37" s="22" t="s">
        <v>18</v>
      </c>
      <c r="G37" s="24" t="s">
        <v>35</v>
      </c>
      <c r="H37" s="21" t="s">
        <v>169</v>
      </c>
      <c r="I37" s="70">
        <f t="shared" si="0"/>
        <v>26.31999999999999</v>
      </c>
      <c r="J37" s="71">
        <v>1.5</v>
      </c>
      <c r="K37" s="69">
        <v>0</v>
      </c>
      <c r="L37" s="71">
        <f>96.89-88.24</f>
        <v>8.650000000000006</v>
      </c>
      <c r="M37" s="71">
        <v>1.41</v>
      </c>
      <c r="N37" s="71">
        <v>3.34</v>
      </c>
      <c r="O37" s="71">
        <f>316.28-308.2</f>
        <v>8.079999999999984</v>
      </c>
      <c r="P37" s="69">
        <v>49</v>
      </c>
      <c r="Q37" s="15">
        <v>25</v>
      </c>
      <c r="R37" s="10"/>
    </row>
    <row r="38" spans="1:18" ht="15.75">
      <c r="A38" s="15">
        <v>26</v>
      </c>
      <c r="B38" s="69">
        <v>43</v>
      </c>
      <c r="C38" s="21" t="s">
        <v>49</v>
      </c>
      <c r="D38" s="22" t="s">
        <v>22</v>
      </c>
      <c r="E38" s="23" t="s">
        <v>52</v>
      </c>
      <c r="F38" s="21" t="s">
        <v>147</v>
      </c>
      <c r="G38" s="24" t="s">
        <v>38</v>
      </c>
      <c r="H38" s="21" t="s">
        <v>148</v>
      </c>
      <c r="I38" s="70">
        <f t="shared" si="0"/>
        <v>28.670000000000062</v>
      </c>
      <c r="J38" s="71">
        <v>10.82</v>
      </c>
      <c r="K38" s="69">
        <v>0</v>
      </c>
      <c r="L38" s="71">
        <f>94.54-88.24</f>
        <v>6.300000000000011</v>
      </c>
      <c r="M38" s="71">
        <v>0.98</v>
      </c>
      <c r="N38" s="71">
        <v>1.53</v>
      </c>
      <c r="O38" s="71">
        <f>323.79-316.28</f>
        <v>7.510000000000048</v>
      </c>
      <c r="P38" s="69">
        <v>43</v>
      </c>
      <c r="Q38" s="15">
        <v>26</v>
      </c>
      <c r="R38" s="10"/>
    </row>
    <row r="39" spans="1:18" ht="15.75">
      <c r="A39" s="15">
        <v>27</v>
      </c>
      <c r="B39" s="69">
        <v>66</v>
      </c>
      <c r="C39" s="21" t="s">
        <v>67</v>
      </c>
      <c r="D39" s="22" t="s">
        <v>20</v>
      </c>
      <c r="E39" s="23" t="s">
        <v>67</v>
      </c>
      <c r="F39" s="22" t="s">
        <v>200</v>
      </c>
      <c r="G39" s="24" t="s">
        <v>38</v>
      </c>
      <c r="H39" s="21" t="s">
        <v>40</v>
      </c>
      <c r="I39" s="70">
        <f t="shared" si="0"/>
        <v>31.049999999999958</v>
      </c>
      <c r="J39" s="71">
        <v>2.85</v>
      </c>
      <c r="K39" s="69">
        <v>0</v>
      </c>
      <c r="L39" s="71">
        <f>102.53-88.24</f>
        <v>14.290000000000006</v>
      </c>
      <c r="M39" s="71">
        <v>1.8</v>
      </c>
      <c r="N39" s="71">
        <v>0.12</v>
      </c>
      <c r="O39" s="71">
        <f>316.28-304.41</f>
        <v>11.869999999999948</v>
      </c>
      <c r="P39" s="69">
        <v>66</v>
      </c>
      <c r="Q39" s="15">
        <v>27</v>
      </c>
      <c r="R39" s="10"/>
    </row>
    <row r="40" spans="1:18" ht="15.75">
      <c r="A40" s="15">
        <v>28</v>
      </c>
      <c r="B40" s="69">
        <v>10</v>
      </c>
      <c r="C40" s="21" t="s">
        <v>23</v>
      </c>
      <c r="D40" s="22" t="s">
        <v>15</v>
      </c>
      <c r="E40" s="23" t="s">
        <v>23</v>
      </c>
      <c r="F40" s="22" t="s">
        <v>28</v>
      </c>
      <c r="G40" s="24" t="s">
        <v>93</v>
      </c>
      <c r="H40" s="21" t="s">
        <v>94</v>
      </c>
      <c r="I40" s="70">
        <f t="shared" si="0"/>
        <v>31.62000000000001</v>
      </c>
      <c r="J40" s="71">
        <v>1.6</v>
      </c>
      <c r="K40" s="69">
        <v>0</v>
      </c>
      <c r="L40" s="71">
        <f>91.51-88.24</f>
        <v>3.2700000000000102</v>
      </c>
      <c r="M40" s="71">
        <v>0.16</v>
      </c>
      <c r="N40" s="71">
        <v>10.67</v>
      </c>
      <c r="O40" s="71">
        <f>321.53-316.28</f>
        <v>5.25</v>
      </c>
      <c r="P40" s="69">
        <v>10</v>
      </c>
      <c r="Q40" s="15">
        <v>28</v>
      </c>
      <c r="R40" s="10"/>
    </row>
    <row r="41" spans="1:18" ht="15.75">
      <c r="A41" s="15">
        <v>29</v>
      </c>
      <c r="B41" s="69">
        <v>5</v>
      </c>
      <c r="C41" s="21" t="s">
        <v>24</v>
      </c>
      <c r="D41" s="21" t="s">
        <v>19</v>
      </c>
      <c r="E41" s="23" t="s">
        <v>24</v>
      </c>
      <c r="F41" s="21" t="s">
        <v>82</v>
      </c>
      <c r="G41" s="24" t="s">
        <v>39</v>
      </c>
      <c r="H41" s="21" t="s">
        <v>83</v>
      </c>
      <c r="I41" s="70">
        <f t="shared" si="0"/>
        <v>32.21999999999999</v>
      </c>
      <c r="J41" s="71">
        <v>3.25</v>
      </c>
      <c r="K41" s="69">
        <v>0</v>
      </c>
      <c r="L41" s="71">
        <f>88.24-76.64</f>
        <v>11.599999999999994</v>
      </c>
      <c r="M41" s="71">
        <v>1.65</v>
      </c>
      <c r="N41" s="71">
        <v>4.39</v>
      </c>
      <c r="O41" s="71">
        <f>316.28-309.34</f>
        <v>6.939999999999998</v>
      </c>
      <c r="P41" s="69">
        <v>5</v>
      </c>
      <c r="Q41" s="15">
        <v>29</v>
      </c>
      <c r="R41" s="10"/>
    </row>
    <row r="42" spans="1:18" ht="15.75">
      <c r="A42" s="15">
        <v>30</v>
      </c>
      <c r="B42" s="69">
        <v>54</v>
      </c>
      <c r="C42" s="21" t="s">
        <v>66</v>
      </c>
      <c r="D42" s="22" t="s">
        <v>70</v>
      </c>
      <c r="E42" s="23" t="s">
        <v>66</v>
      </c>
      <c r="F42" s="22" t="s">
        <v>46</v>
      </c>
      <c r="G42" s="24" t="s">
        <v>35</v>
      </c>
      <c r="H42" s="21" t="s">
        <v>181</v>
      </c>
      <c r="I42" s="70">
        <f t="shared" si="0"/>
        <v>32.75999999999997</v>
      </c>
      <c r="J42" s="71">
        <v>1.42</v>
      </c>
      <c r="K42" s="69">
        <v>0</v>
      </c>
      <c r="L42" s="71">
        <f>88.24-87.29</f>
        <v>0.9499999999999886</v>
      </c>
      <c r="M42" s="71">
        <v>0.54</v>
      </c>
      <c r="N42" s="71">
        <v>2.32</v>
      </c>
      <c r="O42" s="71">
        <f>316.28-291.07</f>
        <v>25.20999999999998</v>
      </c>
      <c r="P42" s="69">
        <v>54</v>
      </c>
      <c r="Q42" s="15">
        <v>30</v>
      </c>
      <c r="R42" s="10"/>
    </row>
    <row r="43" spans="1:18" ht="15.75">
      <c r="A43" s="15">
        <v>31</v>
      </c>
      <c r="B43" s="69">
        <v>3</v>
      </c>
      <c r="C43" s="21" t="s">
        <v>75</v>
      </c>
      <c r="D43" s="22" t="s">
        <v>76</v>
      </c>
      <c r="E43" s="23" t="s">
        <v>77</v>
      </c>
      <c r="F43" s="33" t="s">
        <v>78</v>
      </c>
      <c r="G43" s="24" t="s">
        <v>79</v>
      </c>
      <c r="H43" s="21" t="s">
        <v>80</v>
      </c>
      <c r="I43" s="70">
        <f t="shared" si="0"/>
        <v>34.06000000000002</v>
      </c>
      <c r="J43" s="71">
        <v>19.14</v>
      </c>
      <c r="K43" s="69">
        <v>0</v>
      </c>
      <c r="L43" s="71">
        <f>88.24-87.53</f>
        <v>0.7099999999999937</v>
      </c>
      <c r="M43" s="71">
        <v>1.1</v>
      </c>
      <c r="N43" s="71">
        <v>5.63</v>
      </c>
      <c r="O43" s="71">
        <f>318.13-316.28</f>
        <v>1.8500000000000227</v>
      </c>
      <c r="P43" s="69">
        <v>3</v>
      </c>
      <c r="Q43" s="15">
        <v>31</v>
      </c>
      <c r="R43" s="10"/>
    </row>
    <row r="44" spans="1:18" ht="15.75">
      <c r="A44" s="15">
        <v>32</v>
      </c>
      <c r="B44" s="69">
        <v>19</v>
      </c>
      <c r="C44" s="21" t="s">
        <v>104</v>
      </c>
      <c r="D44" s="22" t="s">
        <v>105</v>
      </c>
      <c r="E44" s="26" t="s">
        <v>106</v>
      </c>
      <c r="F44" s="48" t="s">
        <v>107</v>
      </c>
      <c r="G44" s="24" t="s">
        <v>35</v>
      </c>
      <c r="H44" s="21" t="s">
        <v>108</v>
      </c>
      <c r="I44" s="70">
        <f t="shared" si="0"/>
        <v>34.880000000000024</v>
      </c>
      <c r="J44" s="71">
        <v>8</v>
      </c>
      <c r="K44" s="69">
        <v>0</v>
      </c>
      <c r="L44" s="71">
        <f>97.38-88.24</f>
        <v>9.14</v>
      </c>
      <c r="M44" s="71">
        <v>1.26</v>
      </c>
      <c r="N44" s="71">
        <v>0.03</v>
      </c>
      <c r="O44" s="71">
        <f>332.7-316.28</f>
        <v>16.420000000000016</v>
      </c>
      <c r="P44" s="69">
        <v>19</v>
      </c>
      <c r="Q44" s="15">
        <v>32</v>
      </c>
      <c r="R44" s="10"/>
    </row>
    <row r="45" spans="1:18" ht="15.75">
      <c r="A45" s="15">
        <v>33</v>
      </c>
      <c r="B45" s="69">
        <v>23</v>
      </c>
      <c r="C45" s="21" t="s">
        <v>114</v>
      </c>
      <c r="D45" s="22" t="s">
        <v>115</v>
      </c>
      <c r="E45" s="23" t="s">
        <v>116</v>
      </c>
      <c r="F45" s="22" t="s">
        <v>117</v>
      </c>
      <c r="G45" s="24" t="s">
        <v>118</v>
      </c>
      <c r="H45" s="21" t="s">
        <v>119</v>
      </c>
      <c r="I45" s="70">
        <f t="shared" si="0"/>
        <v>35.00999999999999</v>
      </c>
      <c r="J45" s="71">
        <v>1.77</v>
      </c>
      <c r="K45" s="69">
        <v>0</v>
      </c>
      <c r="L45" s="71">
        <f>88.24-61.84</f>
        <v>26.39999999999999</v>
      </c>
      <c r="M45" s="71">
        <v>0.31</v>
      </c>
      <c r="N45" s="71">
        <v>1.89</v>
      </c>
      <c r="O45" s="71">
        <f>319.03-316.28</f>
        <v>2.75</v>
      </c>
      <c r="P45" s="69">
        <v>23</v>
      </c>
      <c r="Q45" s="15">
        <v>33</v>
      </c>
      <c r="R45" s="10"/>
    </row>
    <row r="46" spans="1:18" ht="15.75">
      <c r="A46" s="15">
        <v>34</v>
      </c>
      <c r="B46" s="69">
        <v>36</v>
      </c>
      <c r="C46" s="21" t="s">
        <v>137</v>
      </c>
      <c r="D46" s="22" t="s">
        <v>138</v>
      </c>
      <c r="E46" s="23" t="s">
        <v>137</v>
      </c>
      <c r="F46" s="33" t="s">
        <v>139</v>
      </c>
      <c r="G46" s="24" t="s">
        <v>38</v>
      </c>
      <c r="H46" s="21" t="s">
        <v>53</v>
      </c>
      <c r="I46" s="70">
        <f t="shared" si="0"/>
        <v>39.05000000000004</v>
      </c>
      <c r="J46" s="71">
        <v>14.96</v>
      </c>
      <c r="K46" s="69">
        <v>0</v>
      </c>
      <c r="L46" s="71">
        <f>89.79-88.24</f>
        <v>1.5500000000000114</v>
      </c>
      <c r="M46" s="71">
        <v>0.51</v>
      </c>
      <c r="N46" s="71">
        <v>5.53</v>
      </c>
      <c r="O46" s="71">
        <f>327.25-316.28</f>
        <v>10.970000000000027</v>
      </c>
      <c r="P46" s="69">
        <v>36</v>
      </c>
      <c r="Q46" s="15">
        <v>34</v>
      </c>
      <c r="R46" s="10"/>
    </row>
    <row r="47" spans="1:18" ht="15.75">
      <c r="A47" s="15">
        <v>35</v>
      </c>
      <c r="B47" s="69">
        <v>71</v>
      </c>
      <c r="C47" s="21" t="s">
        <v>206</v>
      </c>
      <c r="D47" s="22" t="s">
        <v>47</v>
      </c>
      <c r="E47" s="23" t="s">
        <v>207</v>
      </c>
      <c r="F47" s="22" t="s">
        <v>208</v>
      </c>
      <c r="G47" s="24" t="s">
        <v>35</v>
      </c>
      <c r="H47" s="21">
        <v>911</v>
      </c>
      <c r="I47" s="70">
        <f t="shared" si="0"/>
        <v>40.31000000000004</v>
      </c>
      <c r="J47" s="71">
        <v>1.44</v>
      </c>
      <c r="K47" s="69">
        <v>0</v>
      </c>
      <c r="L47" s="71">
        <f>101.42-88.24</f>
        <v>13.180000000000007</v>
      </c>
      <c r="M47" s="71">
        <v>1.01</v>
      </c>
      <c r="N47" s="71">
        <v>7.7</v>
      </c>
      <c r="O47" s="71">
        <f>325.56-316.28</f>
        <v>9.28000000000003</v>
      </c>
      <c r="P47" s="69">
        <v>71</v>
      </c>
      <c r="Q47" s="15">
        <v>35</v>
      </c>
      <c r="R47" s="10"/>
    </row>
    <row r="48" spans="1:18" ht="15.75">
      <c r="A48" s="15">
        <v>36</v>
      </c>
      <c r="B48" s="69">
        <v>53</v>
      </c>
      <c r="C48" s="21" t="s">
        <v>179</v>
      </c>
      <c r="D48" s="22" t="s">
        <v>63</v>
      </c>
      <c r="E48" s="23" t="s">
        <v>179</v>
      </c>
      <c r="F48" s="22" t="s">
        <v>180</v>
      </c>
      <c r="G48" s="24" t="s">
        <v>38</v>
      </c>
      <c r="H48" s="21" t="s">
        <v>54</v>
      </c>
      <c r="I48" s="70">
        <f t="shared" si="0"/>
        <v>43.59000000000004</v>
      </c>
      <c r="J48" s="71">
        <v>7.82</v>
      </c>
      <c r="K48" s="69">
        <v>0</v>
      </c>
      <c r="L48" s="71">
        <f>97.68-88.24</f>
        <v>9.440000000000012</v>
      </c>
      <c r="M48" s="71">
        <v>0.39</v>
      </c>
      <c r="N48" s="71">
        <v>2.17</v>
      </c>
      <c r="O48" s="71">
        <f>337.88-316.28</f>
        <v>21.600000000000023</v>
      </c>
      <c r="P48" s="69">
        <v>53</v>
      </c>
      <c r="Q48" s="15">
        <v>36</v>
      </c>
      <c r="R48" s="10"/>
    </row>
    <row r="49" spans="1:18" ht="15.75">
      <c r="A49" s="15">
        <v>37</v>
      </c>
      <c r="B49" s="69">
        <v>25</v>
      </c>
      <c r="C49" s="21" t="s">
        <v>57</v>
      </c>
      <c r="D49" s="22" t="s">
        <v>58</v>
      </c>
      <c r="E49" s="23" t="s">
        <v>57</v>
      </c>
      <c r="F49" s="22" t="s">
        <v>46</v>
      </c>
      <c r="G49" s="24" t="s">
        <v>38</v>
      </c>
      <c r="H49" s="21" t="s">
        <v>53</v>
      </c>
      <c r="I49" s="70">
        <f t="shared" si="0"/>
        <v>53.160000000000004</v>
      </c>
      <c r="J49" s="71">
        <v>1.66</v>
      </c>
      <c r="K49" s="69">
        <v>0</v>
      </c>
      <c r="L49" s="71">
        <f>92.45-88.24</f>
        <v>4.210000000000008</v>
      </c>
      <c r="M49" s="71">
        <v>0.91</v>
      </c>
      <c r="N49" s="71">
        <v>0.56</v>
      </c>
      <c r="O49" s="71">
        <f>316.28-271.02</f>
        <v>45.25999999999999</v>
      </c>
      <c r="P49" s="69">
        <v>25</v>
      </c>
      <c r="Q49" s="15">
        <v>37</v>
      </c>
      <c r="R49" s="10"/>
    </row>
    <row r="50" spans="1:18" ht="15.75">
      <c r="A50" s="15">
        <v>38</v>
      </c>
      <c r="B50" s="69">
        <v>69</v>
      </c>
      <c r="C50" s="21" t="s">
        <v>201</v>
      </c>
      <c r="D50" s="22" t="s">
        <v>202</v>
      </c>
      <c r="E50" s="23" t="s">
        <v>203</v>
      </c>
      <c r="F50" s="22" t="s">
        <v>204</v>
      </c>
      <c r="G50" s="24" t="s">
        <v>38</v>
      </c>
      <c r="H50" s="21" t="s">
        <v>205</v>
      </c>
      <c r="I50" s="70">
        <f t="shared" si="0"/>
        <v>53.38000000000004</v>
      </c>
      <c r="J50" s="71">
        <v>1.91</v>
      </c>
      <c r="K50" s="69">
        <v>0</v>
      </c>
      <c r="L50" s="71">
        <f>99.87-88.24</f>
        <v>11.63000000000001</v>
      </c>
      <c r="M50" s="71">
        <v>0.56</v>
      </c>
      <c r="N50" s="71">
        <v>14.44</v>
      </c>
      <c r="O50" s="71">
        <f>326.68-316.28</f>
        <v>10.400000000000034</v>
      </c>
      <c r="P50" s="69">
        <v>69</v>
      </c>
      <c r="Q50" s="15">
        <v>38</v>
      </c>
      <c r="R50" s="10"/>
    </row>
    <row r="51" spans="1:18" ht="15.75">
      <c r="A51" s="15">
        <v>39</v>
      </c>
      <c r="B51" s="69">
        <v>64</v>
      </c>
      <c r="C51" s="21" t="s">
        <v>195</v>
      </c>
      <c r="D51" s="22" t="s">
        <v>33</v>
      </c>
      <c r="E51" s="23" t="s">
        <v>196</v>
      </c>
      <c r="F51" s="22" t="s">
        <v>82</v>
      </c>
      <c r="G51" s="24" t="s">
        <v>64</v>
      </c>
      <c r="H51" s="21" t="s">
        <v>197</v>
      </c>
      <c r="I51" s="70">
        <f t="shared" si="0"/>
        <v>55.82999999999998</v>
      </c>
      <c r="J51" s="71">
        <v>7.9</v>
      </c>
      <c r="K51" s="69">
        <v>0</v>
      </c>
      <c r="L51" s="71">
        <f>91.37-88.24</f>
        <v>3.1300000000000097</v>
      </c>
      <c r="M51" s="71">
        <v>1.01</v>
      </c>
      <c r="N51" s="71">
        <v>8.19</v>
      </c>
      <c r="O51" s="71">
        <f>316.28-288.87</f>
        <v>27.409999999999968</v>
      </c>
      <c r="P51" s="69">
        <v>64</v>
      </c>
      <c r="Q51" s="15">
        <v>39</v>
      </c>
      <c r="R51" s="10"/>
    </row>
    <row r="52" spans="1:18" ht="15.75">
      <c r="A52" s="15">
        <v>40</v>
      </c>
      <c r="B52" s="69">
        <v>30</v>
      </c>
      <c r="C52" s="21" t="s">
        <v>128</v>
      </c>
      <c r="D52" s="22" t="s">
        <v>129</v>
      </c>
      <c r="E52" s="23" t="s">
        <v>128</v>
      </c>
      <c r="F52" s="22" t="s">
        <v>130</v>
      </c>
      <c r="G52" s="24" t="s">
        <v>131</v>
      </c>
      <c r="H52" s="21" t="s">
        <v>132</v>
      </c>
      <c r="I52" s="70">
        <f t="shared" si="0"/>
        <v>61.31999999999997</v>
      </c>
      <c r="J52" s="71">
        <v>0.58</v>
      </c>
      <c r="K52" s="69">
        <v>0</v>
      </c>
      <c r="L52" s="71">
        <f>102.78-88.24</f>
        <v>14.540000000000006</v>
      </c>
      <c r="M52" s="71">
        <v>0.33</v>
      </c>
      <c r="N52" s="71">
        <v>21.6</v>
      </c>
      <c r="O52" s="71">
        <f>316.28-313.61</f>
        <v>2.669999999999959</v>
      </c>
      <c r="P52" s="69">
        <v>30</v>
      </c>
      <c r="Q52" s="15">
        <v>40</v>
      </c>
      <c r="R52" s="10"/>
    </row>
    <row r="53" spans="1:18" ht="15.75">
      <c r="A53" s="15">
        <v>41</v>
      </c>
      <c r="B53" s="69">
        <v>46</v>
      </c>
      <c r="C53" s="28" t="s">
        <v>154</v>
      </c>
      <c r="D53" s="29" t="s">
        <v>155</v>
      </c>
      <c r="E53" s="30" t="s">
        <v>154</v>
      </c>
      <c r="F53" s="29" t="s">
        <v>32</v>
      </c>
      <c r="G53" s="31" t="s">
        <v>38</v>
      </c>
      <c r="H53" s="28" t="s">
        <v>156</v>
      </c>
      <c r="I53" s="70">
        <f t="shared" si="0"/>
        <v>66.34000000000005</v>
      </c>
      <c r="J53" s="71">
        <v>0.71</v>
      </c>
      <c r="K53" s="69">
        <v>0</v>
      </c>
      <c r="L53" s="71">
        <f>88.24-84.61</f>
        <v>3.6299999999999955</v>
      </c>
      <c r="M53" s="71">
        <v>1.02</v>
      </c>
      <c r="N53" s="71">
        <v>12.77</v>
      </c>
      <c r="O53" s="71">
        <f>351.72-316.28</f>
        <v>35.440000000000055</v>
      </c>
      <c r="P53" s="69">
        <v>46</v>
      </c>
      <c r="Q53" s="15">
        <v>41</v>
      </c>
      <c r="R53" s="10"/>
    </row>
    <row r="54" spans="1:18" ht="15.75">
      <c r="A54" s="15">
        <v>42</v>
      </c>
      <c r="B54" s="69">
        <v>33</v>
      </c>
      <c r="C54" s="28" t="s">
        <v>25</v>
      </c>
      <c r="D54" s="29" t="s">
        <v>47</v>
      </c>
      <c r="E54" s="30" t="s">
        <v>25</v>
      </c>
      <c r="F54" s="29" t="s">
        <v>16</v>
      </c>
      <c r="G54" s="31" t="s">
        <v>38</v>
      </c>
      <c r="H54" s="28" t="s">
        <v>40</v>
      </c>
      <c r="I54" s="70">
        <f t="shared" si="0"/>
        <v>66.73000000000003</v>
      </c>
      <c r="J54" s="71">
        <v>37.77</v>
      </c>
      <c r="K54" s="69">
        <v>0</v>
      </c>
      <c r="L54" s="71">
        <f>97.2-88.24</f>
        <v>8.960000000000008</v>
      </c>
      <c r="M54" s="71">
        <v>2.94</v>
      </c>
      <c r="N54" s="71">
        <v>7.76</v>
      </c>
      <c r="O54" s="71">
        <f>317.82-316.28</f>
        <v>1.5400000000000205</v>
      </c>
      <c r="P54" s="69">
        <v>33</v>
      </c>
      <c r="Q54" s="15">
        <v>42</v>
      </c>
      <c r="R54" s="10"/>
    </row>
    <row r="55" spans="1:18" ht="15.75">
      <c r="A55" s="15">
        <v>43</v>
      </c>
      <c r="B55" s="69">
        <v>65</v>
      </c>
      <c r="C55" s="28" t="s">
        <v>194</v>
      </c>
      <c r="D55" s="29" t="s">
        <v>74</v>
      </c>
      <c r="E55" s="36" t="s">
        <v>194</v>
      </c>
      <c r="F55" s="37" t="s">
        <v>198</v>
      </c>
      <c r="G55" s="31" t="s">
        <v>38</v>
      </c>
      <c r="H55" s="28" t="s">
        <v>199</v>
      </c>
      <c r="I55" s="70">
        <f t="shared" si="0"/>
        <v>72.60000000000001</v>
      </c>
      <c r="J55" s="71">
        <v>8.98</v>
      </c>
      <c r="K55" s="69">
        <v>0</v>
      </c>
      <c r="L55" s="71">
        <f>101.29-88.24</f>
        <v>13.050000000000011</v>
      </c>
      <c r="M55" s="71">
        <v>1.61</v>
      </c>
      <c r="N55" s="71">
        <v>4.23</v>
      </c>
      <c r="O55" s="71">
        <f>356.78-316.28</f>
        <v>40.5</v>
      </c>
      <c r="P55" s="69">
        <v>65</v>
      </c>
      <c r="Q55" s="15">
        <v>43</v>
      </c>
      <c r="R55" s="10"/>
    </row>
    <row r="56" spans="1:18" ht="15.75">
      <c r="A56" s="15">
        <v>44</v>
      </c>
      <c r="B56" s="69">
        <v>47</v>
      </c>
      <c r="C56" s="28" t="s">
        <v>157</v>
      </c>
      <c r="D56" s="29" t="s">
        <v>158</v>
      </c>
      <c r="E56" s="30" t="s">
        <v>159</v>
      </c>
      <c r="F56" s="29" t="s">
        <v>160</v>
      </c>
      <c r="G56" s="31" t="s">
        <v>38</v>
      </c>
      <c r="H56" s="28" t="s">
        <v>161</v>
      </c>
      <c r="I56" s="70">
        <f t="shared" si="0"/>
        <v>89.23</v>
      </c>
      <c r="J56" s="71">
        <v>8.8</v>
      </c>
      <c r="K56" s="69">
        <v>0</v>
      </c>
      <c r="L56" s="71">
        <f>99.32-88.24</f>
        <v>11.079999999999998</v>
      </c>
      <c r="M56" s="71">
        <v>1.87</v>
      </c>
      <c r="N56" s="71">
        <v>31.15</v>
      </c>
      <c r="O56" s="71">
        <f>321.46-316.28</f>
        <v>5.180000000000007</v>
      </c>
      <c r="P56" s="69">
        <v>47</v>
      </c>
      <c r="Q56" s="15">
        <v>44</v>
      </c>
      <c r="R56" s="10"/>
    </row>
    <row r="57" spans="1:18" ht="15.75">
      <c r="A57" s="15">
        <v>45</v>
      </c>
      <c r="B57" s="69">
        <v>57</v>
      </c>
      <c r="C57" s="28" t="s">
        <v>185</v>
      </c>
      <c r="D57" s="29" t="s">
        <v>186</v>
      </c>
      <c r="E57" s="30" t="s">
        <v>185</v>
      </c>
      <c r="F57" s="29" t="s">
        <v>180</v>
      </c>
      <c r="G57" s="31" t="s">
        <v>38</v>
      </c>
      <c r="H57" s="28" t="s">
        <v>187</v>
      </c>
      <c r="I57" s="70">
        <f t="shared" si="0"/>
        <v>112.00000000000006</v>
      </c>
      <c r="J57" s="71">
        <v>3.6</v>
      </c>
      <c r="K57" s="69">
        <v>0</v>
      </c>
      <c r="L57" s="71">
        <v>100</v>
      </c>
      <c r="M57" s="71">
        <v>0.56</v>
      </c>
      <c r="N57" s="71">
        <v>1.7</v>
      </c>
      <c r="O57" s="71">
        <f>320.72-316.28</f>
        <v>4.440000000000055</v>
      </c>
      <c r="P57" s="69">
        <v>57</v>
      </c>
      <c r="Q57" s="15">
        <v>45</v>
      </c>
      <c r="R57" s="10"/>
    </row>
    <row r="58" spans="1:18" ht="15.75">
      <c r="A58" s="15">
        <v>46</v>
      </c>
      <c r="B58" s="69">
        <v>38</v>
      </c>
      <c r="C58" s="21" t="s">
        <v>140</v>
      </c>
      <c r="D58" s="22" t="s">
        <v>141</v>
      </c>
      <c r="E58" s="23" t="s">
        <v>142</v>
      </c>
      <c r="F58" s="22" t="s">
        <v>143</v>
      </c>
      <c r="G58" s="24" t="s">
        <v>39</v>
      </c>
      <c r="H58" s="21" t="s">
        <v>144</v>
      </c>
      <c r="I58" s="70">
        <f t="shared" si="0"/>
        <v>127.00000000000003</v>
      </c>
      <c r="J58" s="71">
        <v>4.6</v>
      </c>
      <c r="K58" s="69">
        <v>0</v>
      </c>
      <c r="L58" s="71">
        <v>100</v>
      </c>
      <c r="M58" s="71">
        <v>0.4</v>
      </c>
      <c r="N58" s="71">
        <v>5.52</v>
      </c>
      <c r="O58" s="71">
        <f>327.24-316.28</f>
        <v>10.960000000000036</v>
      </c>
      <c r="P58" s="69">
        <v>38</v>
      </c>
      <c r="Q58" s="15">
        <v>46</v>
      </c>
      <c r="R58" s="10"/>
    </row>
    <row r="59" spans="1:16" ht="15">
      <c r="A59" s="40"/>
      <c r="B59" s="41"/>
      <c r="C59" s="40"/>
      <c r="D59" s="41"/>
      <c r="E59" s="41"/>
      <c r="F59" s="41"/>
      <c r="G59" s="40"/>
      <c r="H59" s="41"/>
      <c r="I59" s="40"/>
      <c r="J59" s="41"/>
      <c r="K59" s="42"/>
      <c r="L59"/>
      <c r="N59"/>
      <c r="P59"/>
    </row>
    <row r="60" spans="1:17" ht="15">
      <c r="A60" s="56"/>
      <c r="B60" s="57"/>
      <c r="C60" s="56"/>
      <c r="D60" s="57"/>
      <c r="E60" s="57"/>
      <c r="F60" s="57"/>
      <c r="G60" s="56"/>
      <c r="H60" s="57"/>
      <c r="I60" s="56"/>
      <c r="J60" s="57"/>
      <c r="K60" s="58"/>
      <c r="L60" s="59"/>
      <c r="M60" s="59"/>
      <c r="N60" s="59"/>
      <c r="O60" s="59"/>
      <c r="P60" s="59"/>
      <c r="Q60" s="59"/>
    </row>
    <row r="61" spans="1:17" ht="25.5">
      <c r="A61" s="56"/>
      <c r="B61" s="66"/>
      <c r="C61" s="67"/>
      <c r="D61" s="67"/>
      <c r="E61" s="67"/>
      <c r="F61" s="67"/>
      <c r="G61" s="68"/>
      <c r="H61" s="68"/>
      <c r="I61" s="68"/>
      <c r="J61" s="68"/>
      <c r="K61" s="68"/>
      <c r="L61" s="59"/>
      <c r="M61" s="59"/>
      <c r="N61" s="59"/>
      <c r="O61" s="59"/>
      <c r="P61" s="59"/>
      <c r="Q61" s="59"/>
    </row>
    <row r="62" spans="1:17" ht="15">
      <c r="A62" s="56"/>
      <c r="B62" s="57"/>
      <c r="C62" s="56"/>
      <c r="D62" s="57"/>
      <c r="E62" s="57"/>
      <c r="F62" s="57"/>
      <c r="G62" s="56"/>
      <c r="H62" s="57"/>
      <c r="I62" s="56"/>
      <c r="J62" s="57"/>
      <c r="K62" s="56"/>
      <c r="L62" s="56"/>
      <c r="M62" s="56"/>
      <c r="N62" s="56"/>
      <c r="O62" s="56"/>
      <c r="P62" s="56"/>
      <c r="Q62" s="56"/>
    </row>
    <row r="63" spans="1:17" ht="15">
      <c r="A63" s="56"/>
      <c r="B63" s="57"/>
      <c r="C63" s="56"/>
      <c r="D63" s="57"/>
      <c r="E63" s="57"/>
      <c r="F63" s="57"/>
      <c r="G63" s="56"/>
      <c r="H63" s="57"/>
      <c r="I63" s="56"/>
      <c r="J63" s="57"/>
      <c r="K63" s="56"/>
      <c r="L63" s="56"/>
      <c r="M63" s="56"/>
      <c r="N63" s="56"/>
      <c r="O63" s="56"/>
      <c r="P63" s="56"/>
      <c r="Q63" s="56"/>
    </row>
    <row r="64" spans="1:17" ht="15">
      <c r="A64" s="5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56"/>
    </row>
    <row r="65" spans="1:17" ht="15">
      <c r="A65" s="56"/>
      <c r="B65" s="57"/>
      <c r="C65" s="49"/>
      <c r="D65" s="49"/>
      <c r="E65" s="49"/>
      <c r="F65" s="50"/>
      <c r="G65" s="49"/>
      <c r="H65" s="49"/>
      <c r="I65" s="61"/>
      <c r="J65" s="62"/>
      <c r="K65" s="57"/>
      <c r="L65" s="62"/>
      <c r="M65" s="62"/>
      <c r="N65" s="62"/>
      <c r="O65" s="62"/>
      <c r="P65" s="57"/>
      <c r="Q65" s="56"/>
    </row>
    <row r="66" spans="1:17" ht="15">
      <c r="A66" s="56"/>
      <c r="B66" s="57"/>
      <c r="C66" s="49"/>
      <c r="D66" s="50"/>
      <c r="E66" s="49"/>
      <c r="F66" s="50"/>
      <c r="G66" s="49"/>
      <c r="H66" s="49"/>
      <c r="I66" s="61"/>
      <c r="J66" s="62"/>
      <c r="K66" s="57"/>
      <c r="L66" s="62"/>
      <c r="M66" s="62"/>
      <c r="N66" s="62"/>
      <c r="O66" s="62"/>
      <c r="P66" s="57"/>
      <c r="Q66" s="56"/>
    </row>
    <row r="67" spans="1:17" ht="15">
      <c r="A67" s="56"/>
      <c r="B67" s="57"/>
      <c r="C67" s="49"/>
      <c r="D67" s="50"/>
      <c r="E67" s="49"/>
      <c r="F67" s="49"/>
      <c r="G67" s="49"/>
      <c r="H67" s="49"/>
      <c r="I67" s="61"/>
      <c r="J67" s="62"/>
      <c r="K67" s="57"/>
      <c r="L67" s="62"/>
      <c r="M67" s="62"/>
      <c r="N67" s="62"/>
      <c r="O67" s="62"/>
      <c r="P67" s="57"/>
      <c r="Q67" s="56"/>
    </row>
    <row r="68" spans="1:17" ht="15">
      <c r="A68" s="56"/>
      <c r="B68" s="57"/>
      <c r="C68" s="49"/>
      <c r="D68" s="50"/>
      <c r="E68" s="49"/>
      <c r="F68" s="50"/>
      <c r="G68" s="49"/>
      <c r="H68" s="49"/>
      <c r="I68" s="61"/>
      <c r="J68" s="62"/>
      <c r="K68" s="57"/>
      <c r="L68" s="62"/>
      <c r="M68" s="62"/>
      <c r="N68" s="62"/>
      <c r="O68" s="62"/>
      <c r="P68" s="57"/>
      <c r="Q68" s="56"/>
    </row>
    <row r="69" spans="1:17" ht="15">
      <c r="A69" s="56"/>
      <c r="B69" s="57"/>
      <c r="C69" s="49"/>
      <c r="D69" s="50"/>
      <c r="E69" s="49"/>
      <c r="F69" s="50"/>
      <c r="G69" s="49"/>
      <c r="H69" s="49"/>
      <c r="I69" s="61"/>
      <c r="J69" s="62"/>
      <c r="K69" s="57"/>
      <c r="L69" s="62"/>
      <c r="M69" s="62"/>
      <c r="N69" s="62"/>
      <c r="O69" s="62"/>
      <c r="P69" s="57"/>
      <c r="Q69" s="56"/>
    </row>
    <row r="70" spans="1:17" ht="15">
      <c r="A70" s="56"/>
      <c r="B70" s="57"/>
      <c r="C70" s="49"/>
      <c r="D70" s="50"/>
      <c r="E70" s="49"/>
      <c r="F70" s="49"/>
      <c r="G70" s="49"/>
      <c r="H70" s="49"/>
      <c r="I70" s="61"/>
      <c r="J70" s="62"/>
      <c r="K70" s="57"/>
      <c r="L70" s="62"/>
      <c r="M70" s="62"/>
      <c r="N70" s="62"/>
      <c r="O70" s="62"/>
      <c r="P70" s="57"/>
      <c r="Q70" s="56"/>
    </row>
    <row r="71" spans="1:17" ht="15">
      <c r="A71" s="60"/>
      <c r="B71" s="57"/>
      <c r="C71" s="49"/>
      <c r="D71" s="50"/>
      <c r="E71" s="49"/>
      <c r="F71" s="50"/>
      <c r="G71" s="49"/>
      <c r="H71" s="49"/>
      <c r="I71" s="61"/>
      <c r="J71" s="62"/>
      <c r="K71" s="57"/>
      <c r="L71" s="62"/>
      <c r="M71" s="62"/>
      <c r="N71" s="62"/>
      <c r="O71" s="62"/>
      <c r="P71" s="57"/>
      <c r="Q71" s="57"/>
    </row>
    <row r="72" spans="1:17" ht="15">
      <c r="A72" s="56"/>
      <c r="B72" s="57"/>
      <c r="C72" s="49"/>
      <c r="D72" s="50"/>
      <c r="E72" s="49"/>
      <c r="F72" s="50"/>
      <c r="G72" s="49"/>
      <c r="H72" s="49"/>
      <c r="I72" s="61"/>
      <c r="J72" s="62"/>
      <c r="K72" s="57"/>
      <c r="L72" s="62"/>
      <c r="M72" s="62"/>
      <c r="N72" s="62"/>
      <c r="O72" s="62"/>
      <c r="P72" s="57"/>
      <c r="Q72" s="56"/>
    </row>
    <row r="73" spans="1:17" ht="16.5" customHeight="1">
      <c r="A73" s="56"/>
      <c r="B73" s="57"/>
      <c r="C73" s="49"/>
      <c r="D73" s="50"/>
      <c r="E73" s="49"/>
      <c r="F73" s="50"/>
      <c r="G73" s="49"/>
      <c r="H73" s="49"/>
      <c r="I73" s="61"/>
      <c r="J73" s="62"/>
      <c r="K73" s="57"/>
      <c r="L73" s="62"/>
      <c r="M73" s="62"/>
      <c r="N73" s="62"/>
      <c r="O73" s="62"/>
      <c r="P73" s="57"/>
      <c r="Q73" s="56"/>
    </row>
    <row r="74" spans="1:17" ht="15">
      <c r="A74" s="56"/>
      <c r="B74" s="57"/>
      <c r="C74" s="49"/>
      <c r="D74" s="50"/>
      <c r="E74" s="49"/>
      <c r="F74" s="50"/>
      <c r="G74" s="49"/>
      <c r="H74" s="49"/>
      <c r="I74" s="61"/>
      <c r="J74" s="62"/>
      <c r="K74" s="57"/>
      <c r="L74" s="62"/>
      <c r="M74" s="62"/>
      <c r="N74" s="62"/>
      <c r="O74" s="62"/>
      <c r="P74" s="57"/>
      <c r="Q74" s="56"/>
    </row>
    <row r="75" spans="1:17" ht="15">
      <c r="A75" s="56"/>
      <c r="B75" s="57"/>
      <c r="C75" s="49"/>
      <c r="D75" s="50"/>
      <c r="E75" s="49"/>
      <c r="F75" s="49"/>
      <c r="G75" s="49"/>
      <c r="H75" s="49"/>
      <c r="I75" s="61"/>
      <c r="J75" s="62"/>
      <c r="K75" s="57"/>
      <c r="L75" s="62"/>
      <c r="M75" s="62"/>
      <c r="N75" s="62"/>
      <c r="O75" s="62"/>
      <c r="P75" s="57"/>
      <c r="Q75" s="56"/>
    </row>
    <row r="76" spans="1:17" ht="15">
      <c r="A76" s="56"/>
      <c r="B76" s="57"/>
      <c r="C76" s="49"/>
      <c r="D76" s="50"/>
      <c r="E76" s="51"/>
      <c r="F76" s="51"/>
      <c r="G76" s="49"/>
      <c r="H76" s="49"/>
      <c r="I76" s="61"/>
      <c r="J76" s="62"/>
      <c r="K76" s="57"/>
      <c r="L76" s="62"/>
      <c r="M76" s="62"/>
      <c r="N76" s="62"/>
      <c r="O76" s="62"/>
      <c r="P76" s="57"/>
      <c r="Q76" s="56"/>
    </row>
    <row r="77" spans="1:17" ht="15">
      <c r="A77" s="56"/>
      <c r="B77" s="57"/>
      <c r="C77" s="49"/>
      <c r="D77" s="50"/>
      <c r="E77" s="49"/>
      <c r="F77" s="50"/>
      <c r="G77" s="52"/>
      <c r="H77" s="52"/>
      <c r="I77" s="61"/>
      <c r="J77" s="62"/>
      <c r="K77" s="57"/>
      <c r="L77" s="62"/>
      <c r="M77" s="62"/>
      <c r="N77" s="62"/>
      <c r="O77" s="62"/>
      <c r="P77" s="57"/>
      <c r="Q77" s="56"/>
    </row>
    <row r="78" spans="1:17" ht="15">
      <c r="A78" s="56"/>
      <c r="B78" s="57"/>
      <c r="C78" s="49"/>
      <c r="D78" s="50"/>
      <c r="E78" s="51"/>
      <c r="F78" s="51"/>
      <c r="G78" s="49"/>
      <c r="H78" s="49"/>
      <c r="I78" s="61"/>
      <c r="J78" s="62"/>
      <c r="K78" s="57"/>
      <c r="L78" s="62"/>
      <c r="M78" s="62"/>
      <c r="N78" s="62"/>
      <c r="O78" s="62"/>
      <c r="P78" s="57"/>
      <c r="Q78" s="56"/>
    </row>
    <row r="79" spans="1:17" ht="15">
      <c r="A79" s="56"/>
      <c r="B79" s="57"/>
      <c r="C79" s="49"/>
      <c r="D79" s="50"/>
      <c r="E79" s="53"/>
      <c r="F79" s="53"/>
      <c r="G79" s="49"/>
      <c r="H79" s="49"/>
      <c r="I79" s="61"/>
      <c r="J79" s="62"/>
      <c r="K79" s="57"/>
      <c r="L79" s="62"/>
      <c r="M79" s="62"/>
      <c r="N79" s="62"/>
      <c r="O79" s="62"/>
      <c r="P79" s="57"/>
      <c r="Q79" s="56"/>
    </row>
    <row r="80" spans="1:17" ht="15">
      <c r="A80" s="56"/>
      <c r="B80" s="57"/>
      <c r="C80" s="49"/>
      <c r="D80" s="50"/>
      <c r="E80" s="49"/>
      <c r="F80" s="50"/>
      <c r="G80" s="49"/>
      <c r="H80" s="49"/>
      <c r="I80" s="61"/>
      <c r="J80" s="62"/>
      <c r="K80" s="57"/>
      <c r="L80" s="62"/>
      <c r="M80" s="62"/>
      <c r="N80" s="62"/>
      <c r="O80" s="62"/>
      <c r="P80" s="57"/>
      <c r="Q80" s="56"/>
    </row>
    <row r="81" spans="1:17" ht="15">
      <c r="A81" s="56"/>
      <c r="B81" s="57"/>
      <c r="C81" s="49"/>
      <c r="D81" s="49"/>
      <c r="E81" s="52"/>
      <c r="F81" s="52"/>
      <c r="G81" s="49"/>
      <c r="H81" s="49"/>
      <c r="I81" s="61"/>
      <c r="J81" s="62"/>
      <c r="K81" s="57"/>
      <c r="L81" s="62"/>
      <c r="M81" s="62"/>
      <c r="N81" s="62"/>
      <c r="O81" s="62"/>
      <c r="P81" s="57"/>
      <c r="Q81" s="56"/>
    </row>
    <row r="82" spans="1:17" ht="15">
      <c r="A82" s="56"/>
      <c r="B82" s="57"/>
      <c r="C82" s="49"/>
      <c r="D82" s="50"/>
      <c r="E82" s="49"/>
      <c r="F82" s="50"/>
      <c r="G82" s="49"/>
      <c r="H82" s="49"/>
      <c r="I82" s="61"/>
      <c r="J82" s="62"/>
      <c r="K82" s="57"/>
      <c r="L82" s="62"/>
      <c r="M82" s="62"/>
      <c r="N82" s="62"/>
      <c r="O82" s="62"/>
      <c r="P82" s="57"/>
      <c r="Q82" s="56"/>
    </row>
    <row r="83" spans="1:17" ht="15.75">
      <c r="A83" s="63"/>
      <c r="B83" s="57"/>
      <c r="C83" s="49"/>
      <c r="D83" s="50"/>
      <c r="E83" s="49"/>
      <c r="F83" s="49"/>
      <c r="G83" s="52"/>
      <c r="H83" s="52"/>
      <c r="I83" s="61"/>
      <c r="J83" s="62"/>
      <c r="K83" s="57"/>
      <c r="L83" s="62"/>
      <c r="M83" s="62"/>
      <c r="N83" s="62"/>
      <c r="O83" s="62"/>
      <c r="P83" s="57"/>
      <c r="Q83" s="56"/>
    </row>
    <row r="84" spans="1:17" ht="15.75">
      <c r="A84" s="63"/>
      <c r="B84" s="57"/>
      <c r="C84" s="49"/>
      <c r="D84" s="50"/>
      <c r="E84" s="49"/>
      <c r="F84" s="50"/>
      <c r="G84" s="49"/>
      <c r="H84" s="49"/>
      <c r="I84" s="61"/>
      <c r="J84" s="62"/>
      <c r="K84" s="57"/>
      <c r="L84" s="62"/>
      <c r="M84" s="62"/>
      <c r="N84" s="62"/>
      <c r="O84" s="62"/>
      <c r="P84" s="57"/>
      <c r="Q84" s="56"/>
    </row>
    <row r="85" spans="1:17" ht="15.75">
      <c r="A85" s="63"/>
      <c r="B85" s="57"/>
      <c r="C85" s="49"/>
      <c r="D85" s="50"/>
      <c r="E85" s="54"/>
      <c r="F85" s="54"/>
      <c r="G85" s="55"/>
      <c r="H85" s="55"/>
      <c r="I85" s="61"/>
      <c r="J85" s="62"/>
      <c r="K85" s="57"/>
      <c r="L85" s="62"/>
      <c r="M85" s="62"/>
      <c r="N85" s="62"/>
      <c r="O85" s="62"/>
      <c r="P85" s="57"/>
      <c r="Q85" s="56"/>
    </row>
    <row r="86" spans="1:17" ht="15.75">
      <c r="A86" s="63"/>
      <c r="B86" s="57"/>
      <c r="C86" s="49"/>
      <c r="D86" s="50"/>
      <c r="E86" s="49"/>
      <c r="F86" s="50"/>
      <c r="G86" s="52"/>
      <c r="H86" s="52"/>
      <c r="I86" s="61"/>
      <c r="J86" s="62"/>
      <c r="K86" s="57"/>
      <c r="L86" s="62"/>
      <c r="M86" s="62"/>
      <c r="N86" s="62"/>
      <c r="O86" s="62"/>
      <c r="P86" s="57"/>
      <c r="Q86" s="56"/>
    </row>
    <row r="87" spans="1:17" ht="15.75">
      <c r="A87" s="63"/>
      <c r="B87" s="57"/>
      <c r="C87" s="49"/>
      <c r="D87" s="50"/>
      <c r="E87" s="49"/>
      <c r="F87" s="50"/>
      <c r="G87" s="52"/>
      <c r="H87" s="52"/>
      <c r="I87" s="61"/>
      <c r="J87" s="62"/>
      <c r="K87" s="57"/>
      <c r="L87" s="62"/>
      <c r="M87" s="62"/>
      <c r="N87" s="62"/>
      <c r="O87" s="62"/>
      <c r="P87" s="57"/>
      <c r="Q87" s="56"/>
    </row>
    <row r="88" spans="1:17" ht="15.75">
      <c r="A88" s="63"/>
      <c r="B88" s="57"/>
      <c r="C88" s="49"/>
      <c r="D88" s="50"/>
      <c r="E88" s="49"/>
      <c r="F88" s="50"/>
      <c r="G88" s="49"/>
      <c r="H88" s="49"/>
      <c r="I88" s="61"/>
      <c r="J88" s="62"/>
      <c r="K88" s="57"/>
      <c r="L88" s="62"/>
      <c r="M88" s="62"/>
      <c r="N88" s="62"/>
      <c r="O88" s="62"/>
      <c r="P88" s="57"/>
      <c r="Q88" s="56"/>
    </row>
    <row r="89" spans="1:17" ht="15.75">
      <c r="A89" s="63"/>
      <c r="B89" s="57"/>
      <c r="C89" s="49"/>
      <c r="D89" s="50"/>
      <c r="E89" s="49"/>
      <c r="F89" s="50"/>
      <c r="G89" s="49"/>
      <c r="H89" s="49"/>
      <c r="I89" s="61"/>
      <c r="J89" s="62"/>
      <c r="K89" s="57"/>
      <c r="L89" s="62"/>
      <c r="M89" s="62"/>
      <c r="N89" s="62"/>
      <c r="O89" s="62"/>
      <c r="P89" s="57"/>
      <c r="Q89" s="56"/>
    </row>
    <row r="90" spans="1:17" ht="15.75">
      <c r="A90" s="63"/>
      <c r="B90" s="57"/>
      <c r="C90" s="50"/>
      <c r="D90" s="50"/>
      <c r="E90" s="49"/>
      <c r="F90" s="49"/>
      <c r="G90" s="49"/>
      <c r="H90" s="49"/>
      <c r="I90" s="61"/>
      <c r="J90" s="62"/>
      <c r="K90" s="57"/>
      <c r="L90" s="62"/>
      <c r="M90" s="62"/>
      <c r="N90" s="62"/>
      <c r="O90" s="62"/>
      <c r="P90" s="57"/>
      <c r="Q90" s="56"/>
    </row>
    <row r="91" spans="1:17" ht="15.75">
      <c r="A91" s="63"/>
      <c r="B91" s="57"/>
      <c r="C91" s="64"/>
      <c r="D91" s="65"/>
      <c r="E91" s="64"/>
      <c r="F91" s="65"/>
      <c r="G91" s="64"/>
      <c r="H91" s="64"/>
      <c r="I91" s="61"/>
      <c r="J91" s="62"/>
      <c r="K91" s="57"/>
      <c r="L91" s="62"/>
      <c r="M91" s="62"/>
      <c r="N91" s="62"/>
      <c r="O91" s="62"/>
      <c r="P91" s="57"/>
      <c r="Q91" s="56"/>
    </row>
    <row r="92" spans="1:17" ht="15.75">
      <c r="A92" s="63"/>
      <c r="B92" s="57"/>
      <c r="C92" s="49"/>
      <c r="D92" s="50"/>
      <c r="E92" s="49"/>
      <c r="F92" s="50"/>
      <c r="G92" s="49"/>
      <c r="H92" s="49"/>
      <c r="I92" s="61"/>
      <c r="J92" s="62"/>
      <c r="K92" s="57"/>
      <c r="L92" s="62"/>
      <c r="M92" s="62"/>
      <c r="N92" s="62"/>
      <c r="O92" s="62"/>
      <c r="P92" s="57"/>
      <c r="Q92" s="56"/>
    </row>
    <row r="93" spans="1:17" ht="15.75">
      <c r="A93" s="63"/>
      <c r="B93" s="57"/>
      <c r="C93" s="49"/>
      <c r="D93" s="50"/>
      <c r="E93" s="49"/>
      <c r="F93" s="50"/>
      <c r="G93" s="52"/>
      <c r="H93" s="52"/>
      <c r="I93" s="61"/>
      <c r="J93" s="62"/>
      <c r="K93" s="57"/>
      <c r="L93" s="62"/>
      <c r="M93" s="62"/>
      <c r="N93" s="62"/>
      <c r="O93" s="62"/>
      <c r="P93" s="57"/>
      <c r="Q93" s="56"/>
    </row>
    <row r="94" spans="1:17" ht="15.75">
      <c r="A94" s="63"/>
      <c r="B94" s="57"/>
      <c r="C94" s="49"/>
      <c r="D94" s="50"/>
      <c r="E94" s="49"/>
      <c r="F94" s="50"/>
      <c r="G94" s="52"/>
      <c r="H94" s="49"/>
      <c r="I94" s="61"/>
      <c r="J94" s="62"/>
      <c r="K94" s="57"/>
      <c r="L94" s="62"/>
      <c r="M94" s="62"/>
      <c r="N94" s="62"/>
      <c r="O94" s="62"/>
      <c r="P94" s="57"/>
      <c r="Q94" s="56"/>
    </row>
    <row r="95" spans="1:17" ht="15.75">
      <c r="A95" s="63"/>
      <c r="B95" s="57"/>
      <c r="C95" s="49"/>
      <c r="D95" s="50"/>
      <c r="E95" s="49"/>
      <c r="F95" s="50"/>
      <c r="G95" s="52"/>
      <c r="H95" s="52"/>
      <c r="I95" s="61"/>
      <c r="J95" s="62"/>
      <c r="K95" s="57"/>
      <c r="L95" s="62"/>
      <c r="M95" s="62"/>
      <c r="N95" s="62"/>
      <c r="O95" s="62"/>
      <c r="P95" s="57"/>
      <c r="Q95" s="56"/>
    </row>
    <row r="96" spans="1:17" ht="15.75">
      <c r="A96" s="6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1:17" ht="15.75">
      <c r="A97" s="6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1:17" ht="15.75">
      <c r="A98" s="15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15.75">
      <c r="A99" s="1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15.75">
      <c r="A100" s="1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ht="15.75">
      <c r="A101" s="15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15.75">
      <c r="A102" s="1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5.75">
      <c r="A103" s="1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ht="15.75">
      <c r="A104" s="15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5.75">
      <c r="A105" s="1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15.75">
      <c r="A106" s="15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15.75">
      <c r="A107" s="1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15.75">
      <c r="A108" s="15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ht="15.75">
      <c r="A109" s="15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ht="15.75">
      <c r="A110" s="15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5.75">
      <c r="A111" s="1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15.75">
      <c r="A112" s="15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15.75">
      <c r="A113" s="15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ht="15.75">
      <c r="A114" s="1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15.75">
      <c r="A115" s="1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15.75">
      <c r="A116" s="15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ht="15.75">
      <c r="A117" s="15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5.75">
      <c r="A118" s="15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5.75">
      <c r="A119" s="15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5.75">
      <c r="A120" s="15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5.75">
      <c r="A121" s="15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15.75">
      <c r="A122" s="15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15.75">
      <c r="A123" s="15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ht="15.75">
      <c r="A124" s="15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ht="15.75">
      <c r="A125" s="15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ht="15.75">
      <c r="A126" s="1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ht="15.75">
      <c r="A127" s="15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15.75">
      <c r="A128" s="15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15.75">
      <c r="A129" s="1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ht="15.75">
      <c r="A130" s="1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ht="15.75">
      <c r="A131" s="15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ht="15.75">
      <c r="A132" s="15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ht="15.75">
      <c r="A133" s="15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ht="15.75">
      <c r="A134" s="15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ht="15.75">
      <c r="A135" s="15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ht="15.75">
      <c r="A136" s="15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ht="15.75">
      <c r="A137" s="15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ht="15.75">
      <c r="A138" s="15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ht="15.75">
      <c r="A139" s="15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ht="15.75">
      <c r="A140" s="15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ht="15.75">
      <c r="A141" s="15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15.75">
      <c r="A142" s="15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5.75">
      <c r="A143" s="15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ht="15.75">
      <c r="A144" s="15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ht="15.75">
      <c r="A145" s="1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ht="15.75">
      <c r="A146" s="1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 ht="15.75">
      <c r="A147" s="15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ht="15.75">
      <c r="A148" s="15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ht="15.75">
      <c r="A149" s="15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5.75">
      <c r="A150" s="15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ht="15.75">
      <c r="A151" s="15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6" ht="15.75">
      <c r="A152" s="15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/>
    </row>
    <row r="153" spans="1:16" ht="12.75">
      <c r="A153" s="8"/>
      <c r="B153"/>
      <c r="C153"/>
      <c r="D153"/>
      <c r="E153"/>
      <c r="F153"/>
      <c r="G153"/>
      <c r="H153"/>
      <c r="I153"/>
      <c r="J153"/>
      <c r="K153"/>
      <c r="L153"/>
      <c r="N153"/>
      <c r="P153"/>
    </row>
    <row r="154" spans="1:16" ht="12.75">
      <c r="A154" s="8"/>
      <c r="B154"/>
      <c r="C154"/>
      <c r="D154"/>
      <c r="E154"/>
      <c r="F154"/>
      <c r="G154"/>
      <c r="H154"/>
      <c r="I154"/>
      <c r="J154"/>
      <c r="K154"/>
      <c r="L154"/>
      <c r="N154"/>
      <c r="P154"/>
    </row>
    <row r="155" spans="1:16" ht="12.75">
      <c r="A155" s="8"/>
      <c r="B155"/>
      <c r="C155"/>
      <c r="D155"/>
      <c r="E155"/>
      <c r="F155"/>
      <c r="G155"/>
      <c r="H155"/>
      <c r="I155"/>
      <c r="J155"/>
      <c r="K155"/>
      <c r="L155"/>
      <c r="N155"/>
      <c r="P155"/>
    </row>
    <row r="156" spans="1:16" ht="12.75">
      <c r="A156" s="8"/>
      <c r="B156"/>
      <c r="C156"/>
      <c r="D156"/>
      <c r="E156"/>
      <c r="F156"/>
      <c r="G156"/>
      <c r="H156"/>
      <c r="I156"/>
      <c r="J156"/>
      <c r="K156"/>
      <c r="L156"/>
      <c r="N156"/>
      <c r="P156"/>
    </row>
    <row r="157" spans="1:16" ht="12.75">
      <c r="A157" s="8"/>
      <c r="B157"/>
      <c r="C157"/>
      <c r="D157"/>
      <c r="E157"/>
      <c r="F157"/>
      <c r="G157"/>
      <c r="H157"/>
      <c r="I157"/>
      <c r="J157"/>
      <c r="K157"/>
      <c r="L157"/>
      <c r="N157"/>
      <c r="P157"/>
    </row>
    <row r="158" spans="1:16" ht="12.75">
      <c r="A158" s="8"/>
      <c r="B158"/>
      <c r="C158"/>
      <c r="D158"/>
      <c r="E158"/>
      <c r="F158"/>
      <c r="G158"/>
      <c r="H158"/>
      <c r="I158"/>
      <c r="J158"/>
      <c r="K158"/>
      <c r="L158"/>
      <c r="N158"/>
      <c r="P158"/>
    </row>
    <row r="159" spans="1:16" ht="12.75">
      <c r="A159" s="8"/>
      <c r="B159"/>
      <c r="C159"/>
      <c r="D159"/>
      <c r="E159"/>
      <c r="F159"/>
      <c r="G159"/>
      <c r="H159"/>
      <c r="I159"/>
      <c r="J159"/>
      <c r="K159"/>
      <c r="L159"/>
      <c r="N159"/>
      <c r="P159"/>
    </row>
    <row r="160" spans="1:16" ht="12.75">
      <c r="A160" s="8"/>
      <c r="B160"/>
      <c r="C160"/>
      <c r="D160"/>
      <c r="E160"/>
      <c r="F160"/>
      <c r="G160"/>
      <c r="H160"/>
      <c r="I160"/>
      <c r="J160"/>
      <c r="K160"/>
      <c r="L160"/>
      <c r="N160"/>
      <c r="P160"/>
    </row>
    <row r="161" spans="1:16" ht="12.75">
      <c r="A161" s="8"/>
      <c r="B161"/>
      <c r="C161"/>
      <c r="D161"/>
      <c r="E161"/>
      <c r="F161"/>
      <c r="G161"/>
      <c r="H161"/>
      <c r="I161"/>
      <c r="J161"/>
      <c r="K161"/>
      <c r="L161"/>
      <c r="N161"/>
      <c r="P161"/>
    </row>
    <row r="162" spans="1:16" ht="12.75">
      <c r="A162" s="8"/>
      <c r="B162"/>
      <c r="C162"/>
      <c r="D162"/>
      <c r="E162"/>
      <c r="F162"/>
      <c r="G162"/>
      <c r="H162"/>
      <c r="I162"/>
      <c r="J162"/>
      <c r="K162"/>
      <c r="L162"/>
      <c r="N162"/>
      <c r="P162"/>
    </row>
    <row r="163" spans="1:16" ht="12.75">
      <c r="A163" s="8"/>
      <c r="B163"/>
      <c r="C163"/>
      <c r="D163"/>
      <c r="E163"/>
      <c r="F163"/>
      <c r="G163"/>
      <c r="H163"/>
      <c r="I163"/>
      <c r="J163"/>
      <c r="K163"/>
      <c r="L163"/>
      <c r="N163"/>
      <c r="P163"/>
    </row>
    <row r="164" spans="1:16" ht="12.75">
      <c r="A164" s="8"/>
      <c r="B164"/>
      <c r="C164"/>
      <c r="D164"/>
      <c r="E164"/>
      <c r="F164"/>
      <c r="G164"/>
      <c r="H164"/>
      <c r="I164"/>
      <c r="J164"/>
      <c r="K164"/>
      <c r="L164"/>
      <c r="N164"/>
      <c r="P164"/>
    </row>
    <row r="165" spans="1:16" ht="12.75">
      <c r="A165" s="8"/>
      <c r="B165"/>
      <c r="C165"/>
      <c r="D165"/>
      <c r="E165"/>
      <c r="F165"/>
      <c r="G165"/>
      <c r="H165"/>
      <c r="I165"/>
      <c r="J165"/>
      <c r="K165"/>
      <c r="L165"/>
      <c r="N165"/>
      <c r="P165"/>
    </row>
    <row r="166" spans="1:16" ht="12.75">
      <c r="A166" s="8"/>
      <c r="B166"/>
      <c r="C166"/>
      <c r="D166"/>
      <c r="E166"/>
      <c r="F166"/>
      <c r="G166"/>
      <c r="H166"/>
      <c r="I166"/>
      <c r="J166"/>
      <c r="K166"/>
      <c r="L166"/>
      <c r="N166"/>
      <c r="P166"/>
    </row>
    <row r="167" spans="1:16" ht="12.75">
      <c r="A167" s="8"/>
      <c r="B167"/>
      <c r="C167"/>
      <c r="D167"/>
      <c r="E167"/>
      <c r="F167"/>
      <c r="G167"/>
      <c r="H167"/>
      <c r="I167"/>
      <c r="J167"/>
      <c r="K167"/>
      <c r="L167"/>
      <c r="N167"/>
      <c r="P167"/>
    </row>
    <row r="168" spans="1:16" ht="12.75">
      <c r="A168" s="8"/>
      <c r="B168"/>
      <c r="C168"/>
      <c r="D168"/>
      <c r="E168"/>
      <c r="F168"/>
      <c r="G168"/>
      <c r="H168"/>
      <c r="I168"/>
      <c r="J168"/>
      <c r="K168"/>
      <c r="L168"/>
      <c r="N168"/>
      <c r="P168"/>
    </row>
    <row r="169" spans="1:16" ht="12.75">
      <c r="A169" s="8"/>
      <c r="B169"/>
      <c r="C169"/>
      <c r="D169"/>
      <c r="E169"/>
      <c r="F169"/>
      <c r="G169"/>
      <c r="H169"/>
      <c r="I169"/>
      <c r="J169"/>
      <c r="K169"/>
      <c r="L169"/>
      <c r="N169"/>
      <c r="P169"/>
    </row>
    <row r="170" spans="1:16" ht="12.75">
      <c r="A170" s="8"/>
      <c r="B170"/>
      <c r="C170"/>
      <c r="D170"/>
      <c r="E170"/>
      <c r="F170"/>
      <c r="G170"/>
      <c r="H170"/>
      <c r="I170"/>
      <c r="J170"/>
      <c r="K170"/>
      <c r="L170"/>
      <c r="N170"/>
      <c r="P170"/>
    </row>
    <row r="171" spans="1:16" ht="12.75">
      <c r="A171" s="8"/>
      <c r="B171"/>
      <c r="C171"/>
      <c r="D171"/>
      <c r="E171"/>
      <c r="F171"/>
      <c r="G171"/>
      <c r="H171"/>
      <c r="I171"/>
      <c r="J171"/>
      <c r="K171"/>
      <c r="L171"/>
      <c r="N171"/>
      <c r="P171"/>
    </row>
    <row r="172" spans="1:16" ht="12.75">
      <c r="A172" s="8"/>
      <c r="B172"/>
      <c r="C172"/>
      <c r="D172"/>
      <c r="E172"/>
      <c r="F172"/>
      <c r="G172"/>
      <c r="H172"/>
      <c r="I172"/>
      <c r="J172"/>
      <c r="K172"/>
      <c r="L172"/>
      <c r="N172"/>
      <c r="P172"/>
    </row>
    <row r="173" spans="1:16" ht="12.75">
      <c r="A173" s="8"/>
      <c r="B173"/>
      <c r="C173"/>
      <c r="D173"/>
      <c r="E173"/>
      <c r="F173"/>
      <c r="G173"/>
      <c r="H173"/>
      <c r="I173"/>
      <c r="J173"/>
      <c r="K173"/>
      <c r="L173"/>
      <c r="N173"/>
      <c r="P173"/>
    </row>
    <row r="174" spans="1:16" ht="12.75">
      <c r="A174" s="8"/>
      <c r="B174"/>
      <c r="C174"/>
      <c r="D174"/>
      <c r="E174"/>
      <c r="F174"/>
      <c r="G174"/>
      <c r="H174"/>
      <c r="I174"/>
      <c r="J174"/>
      <c r="K174"/>
      <c r="L174"/>
      <c r="N174"/>
      <c r="P174"/>
    </row>
    <row r="175" spans="1:16" ht="12.75">
      <c r="A175" s="8"/>
      <c r="B175"/>
      <c r="C175"/>
      <c r="D175"/>
      <c r="E175"/>
      <c r="F175"/>
      <c r="G175"/>
      <c r="H175"/>
      <c r="I175"/>
      <c r="J175"/>
      <c r="K175"/>
      <c r="L175"/>
      <c r="N175"/>
      <c r="P175"/>
    </row>
    <row r="176" spans="1:16" ht="12.75">
      <c r="A176" s="8"/>
      <c r="B176"/>
      <c r="C176"/>
      <c r="D176"/>
      <c r="E176"/>
      <c r="F176"/>
      <c r="G176"/>
      <c r="H176"/>
      <c r="I176"/>
      <c r="J176"/>
      <c r="K176"/>
      <c r="L176"/>
      <c r="N176"/>
      <c r="P176"/>
    </row>
    <row r="177" spans="1:16" ht="12.75">
      <c r="A177" s="8"/>
      <c r="B177"/>
      <c r="C177"/>
      <c r="D177"/>
      <c r="E177"/>
      <c r="F177"/>
      <c r="G177"/>
      <c r="H177"/>
      <c r="I177"/>
      <c r="J177"/>
      <c r="K177"/>
      <c r="L177"/>
      <c r="N177"/>
      <c r="P177"/>
    </row>
    <row r="178" spans="1:17" ht="12.75">
      <c r="A178" s="8"/>
      <c r="B178"/>
      <c r="C178"/>
      <c r="D178"/>
      <c r="E178"/>
      <c r="F178"/>
      <c r="G178"/>
      <c r="H178"/>
      <c r="I178"/>
      <c r="J178"/>
      <c r="K178"/>
      <c r="L178"/>
      <c r="N178"/>
      <c r="P178" s="5"/>
      <c r="Q178" s="7"/>
    </row>
    <row r="179" spans="1:17" ht="12.75">
      <c r="A179" s="4"/>
      <c r="B179" s="5"/>
      <c r="C179" s="5"/>
      <c r="D179" s="5"/>
      <c r="E179" s="5"/>
      <c r="F179" s="5"/>
      <c r="G179" s="5"/>
      <c r="H179" s="6"/>
      <c r="I179" s="6"/>
      <c r="J179" s="6"/>
      <c r="K179" s="6"/>
      <c r="L179" s="6"/>
      <c r="M179" s="7"/>
      <c r="N179" s="6"/>
      <c r="O179" s="7"/>
      <c r="P179" s="5"/>
      <c r="Q179" s="7"/>
    </row>
    <row r="180" spans="1:17" ht="12.75">
      <c r="A180" s="4"/>
      <c r="B180" s="5"/>
      <c r="C180" s="5"/>
      <c r="D180" s="5"/>
      <c r="E180" s="5"/>
      <c r="F180" s="5"/>
      <c r="G180" s="5"/>
      <c r="H180" s="6"/>
      <c r="I180" s="6"/>
      <c r="J180" s="6"/>
      <c r="K180" s="6"/>
      <c r="L180" s="6"/>
      <c r="M180" s="7"/>
      <c r="N180" s="6"/>
      <c r="O180" s="7"/>
      <c r="P180" s="5"/>
      <c r="Q180" s="7"/>
    </row>
    <row r="181" spans="1:17" ht="12.75">
      <c r="A181" s="4"/>
      <c r="B181" s="5"/>
      <c r="C181" s="5"/>
      <c r="D181" s="5"/>
      <c r="E181" s="5"/>
      <c r="F181" s="5"/>
      <c r="G181" s="5"/>
      <c r="H181" s="6"/>
      <c r="I181" s="6"/>
      <c r="J181" s="6"/>
      <c r="K181" s="6"/>
      <c r="L181" s="6"/>
      <c r="M181" s="7"/>
      <c r="N181" s="6"/>
      <c r="O181" s="7"/>
      <c r="P181" s="5"/>
      <c r="Q181" s="7"/>
    </row>
    <row r="182" spans="1:17" ht="12.75">
      <c r="A182" s="4"/>
      <c r="B182" s="5"/>
      <c r="C182" s="5"/>
      <c r="D182" s="5"/>
      <c r="E182" s="5"/>
      <c r="F182" s="5"/>
      <c r="G182" s="5"/>
      <c r="H182" s="6"/>
      <c r="I182" s="6"/>
      <c r="J182" s="6"/>
      <c r="K182" s="6"/>
      <c r="L182" s="6"/>
      <c r="M182" s="7"/>
      <c r="N182" s="6"/>
      <c r="O182" s="7"/>
      <c r="Q182" s="7"/>
    </row>
    <row r="183" spans="1:17" ht="12.75">
      <c r="A183" s="4"/>
      <c r="Q183" s="7"/>
    </row>
    <row r="184" spans="1:17" ht="12.75">
      <c r="A184" s="4"/>
      <c r="Q184" s="7"/>
    </row>
    <row r="185" ht="12.75">
      <c r="A185" s="4"/>
    </row>
  </sheetData>
  <sheetProtection/>
  <mergeCells count="1">
    <mergeCell ref="B61:K61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A10438</dc:creator>
  <cp:keywords/>
  <dc:description/>
  <cp:lastModifiedBy>Holland, Horst (239)</cp:lastModifiedBy>
  <cp:lastPrinted>2016-07-18T10:02:04Z</cp:lastPrinted>
  <dcterms:created xsi:type="dcterms:W3CDTF">2011-06-30T16:30:59Z</dcterms:created>
  <dcterms:modified xsi:type="dcterms:W3CDTF">2016-07-19T18:12:10Z</dcterms:modified>
  <cp:category/>
  <cp:version/>
  <cp:contentType/>
  <cp:contentStatus/>
</cp:coreProperties>
</file>